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0. Atendimento Remoto\SISTEMAS\Portal Sebrae\Portal Sebrae 2019\Seringais\"/>
    </mc:Choice>
  </mc:AlternateContent>
  <bookViews>
    <workbookView xWindow="0" yWindow="0" windowWidth="20490" windowHeight="7755" tabRatio="946"/>
  </bookViews>
  <sheets>
    <sheet name="Guia" sheetId="58" r:id="rId1"/>
    <sheet name="Dados Gerais" sheetId="61" r:id="rId2"/>
    <sheet name="Referências" sheetId="57" r:id="rId3"/>
    <sheet name="Custo de Produção" sheetId="56" r:id="rId4"/>
    <sheet name="Resumo" sheetId="59" r:id="rId5"/>
    <sheet name="Indicadores de rentabilidade" sheetId="62" r:id="rId6"/>
    <sheet name="Gráfico COE" sheetId="63" r:id="rId7"/>
    <sheet name="Gráfico COT" sheetId="64" r:id="rId8"/>
  </sheets>
  <definedNames>
    <definedName name="_xlnm.Print_Area" localSheetId="3">'Custo de Produção'!$A$1:$N$85</definedName>
    <definedName name="_xlnm.Print_Area" localSheetId="1">'Dados Gerais'!$A$1:$G$28</definedName>
    <definedName name="_xlnm.Print_Area" localSheetId="6">'Gráfico COE'!$A$1:$J$25</definedName>
    <definedName name="_xlnm.Print_Area" localSheetId="7">'Gráfico COT'!$A$1:$J$25</definedName>
    <definedName name="_xlnm.Print_Area" localSheetId="0">Guia!$A$1:$A$25</definedName>
    <definedName name="_xlnm.Print_Area" localSheetId="5">'Indicadores de rentabilidade'!$A$1:$C$16</definedName>
    <definedName name="_xlnm.Print_Area" localSheetId="2">Referências!$A$1:$G$30</definedName>
    <definedName name="_xlnm.Print_Area" localSheetId="4">Resumo!$A$1:$D$32</definedName>
  </definedNames>
  <calcPr calcId="152511"/>
</workbook>
</file>

<file path=xl/calcChain.xml><?xml version="1.0" encoding="utf-8"?>
<calcChain xmlns="http://schemas.openxmlformats.org/spreadsheetml/2006/main">
  <c r="F67" i="56" l="1"/>
  <c r="D78" i="56"/>
  <c r="D80" i="56"/>
  <c r="D81" i="56"/>
  <c r="D82" i="56"/>
  <c r="D83" i="56"/>
  <c r="D84" i="56"/>
  <c r="D85" i="56"/>
  <c r="D79" i="56"/>
  <c r="M34" i="56"/>
  <c r="K10" i="56" l="1"/>
  <c r="C4" i="62" l="1"/>
  <c r="F9" i="56" l="1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8" i="56"/>
  <c r="E16" i="57" l="1"/>
  <c r="G8" i="56" l="1"/>
  <c r="E21" i="57" l="1"/>
  <c r="F21" i="57" s="1"/>
  <c r="C3" i="57"/>
  <c r="C4" i="57"/>
  <c r="F4" i="57" s="1"/>
  <c r="C11" i="57"/>
  <c r="F11" i="57" l="1"/>
  <c r="E22" i="57"/>
  <c r="E23" i="57"/>
  <c r="E24" i="57"/>
  <c r="E25" i="57"/>
  <c r="E26" i="57"/>
  <c r="E20" i="57"/>
  <c r="G24" i="57" l="1"/>
  <c r="F20" i="57"/>
  <c r="G27" i="56" l="1"/>
  <c r="G15" i="56"/>
  <c r="G26" i="56"/>
  <c r="G22" i="56"/>
  <c r="G18" i="56"/>
  <c r="G14" i="56"/>
  <c r="G10" i="56"/>
  <c r="G25" i="56"/>
  <c r="G21" i="56"/>
  <c r="G17" i="56"/>
  <c r="G13" i="56"/>
  <c r="G9" i="56"/>
  <c r="G24" i="56"/>
  <c r="G20" i="56"/>
  <c r="G16" i="56"/>
  <c r="G12" i="56"/>
  <c r="G23" i="56"/>
  <c r="G19" i="56"/>
  <c r="G11" i="56"/>
  <c r="K70" i="56"/>
  <c r="F69" i="56" s="1"/>
  <c r="G28" i="56" l="1"/>
  <c r="B6" i="59" s="1"/>
  <c r="J60" i="56"/>
  <c r="E6" i="59" l="1"/>
  <c r="M46" i="56"/>
  <c r="M47" i="56"/>
  <c r="M48" i="56"/>
  <c r="M49" i="56"/>
  <c r="M45" i="56"/>
  <c r="C8" i="56"/>
  <c r="D8" i="56" s="1"/>
  <c r="P8" i="56"/>
  <c r="C9" i="56"/>
  <c r="D9" i="56" s="1"/>
  <c r="P9" i="56"/>
  <c r="C10" i="56"/>
  <c r="D10" i="56" s="1"/>
  <c r="P10" i="56"/>
  <c r="C11" i="56"/>
  <c r="D11" i="56" s="1"/>
  <c r="P11" i="56"/>
  <c r="C12" i="56"/>
  <c r="D12" i="56" s="1"/>
  <c r="P12" i="56"/>
  <c r="C13" i="56"/>
  <c r="D13" i="56" s="1"/>
  <c r="P13" i="56"/>
  <c r="C15" i="56"/>
  <c r="D15" i="56" s="1"/>
  <c r="P15" i="56"/>
  <c r="C23" i="56"/>
  <c r="D23" i="56" s="1"/>
  <c r="P23" i="56"/>
  <c r="C19" i="56"/>
  <c r="D19" i="56" s="1"/>
  <c r="P19" i="56"/>
  <c r="P16" i="56"/>
  <c r="P17" i="56"/>
  <c r="P20" i="56"/>
  <c r="P21" i="56"/>
  <c r="P22" i="56"/>
  <c r="P18" i="56"/>
  <c r="P14" i="56"/>
  <c r="P24" i="56"/>
  <c r="P25" i="56"/>
  <c r="P26" i="56"/>
  <c r="P27" i="56"/>
  <c r="F34" i="56"/>
  <c r="F35" i="56"/>
  <c r="M35" i="56"/>
  <c r="F36" i="56"/>
  <c r="M36" i="56"/>
  <c r="F37" i="56"/>
  <c r="M37" i="56"/>
  <c r="F38" i="56"/>
  <c r="M38" i="56"/>
  <c r="F39" i="56"/>
  <c r="M39" i="56"/>
  <c r="F40" i="56"/>
  <c r="M40" i="56"/>
  <c r="F41" i="56"/>
  <c r="M41" i="56"/>
  <c r="F42" i="56"/>
  <c r="M42" i="56"/>
  <c r="F43" i="56"/>
  <c r="M43" i="56"/>
  <c r="F44" i="56"/>
  <c r="M44" i="56"/>
  <c r="F45" i="56"/>
  <c r="F46" i="56"/>
  <c r="F47" i="56"/>
  <c r="F48" i="56"/>
  <c r="F49" i="56"/>
  <c r="F50" i="56"/>
  <c r="F51" i="56"/>
  <c r="F52" i="56"/>
  <c r="F53" i="56"/>
  <c r="F54" i="56"/>
  <c r="F55" i="56"/>
  <c r="B18" i="59"/>
  <c r="E18" i="59" s="1"/>
  <c r="B21" i="59"/>
  <c r="E21" i="59" s="1"/>
  <c r="F3" i="57"/>
  <c r="D86" i="56" s="1"/>
  <c r="F66" i="56" s="1"/>
  <c r="B17" i="59" s="1"/>
  <c r="E17" i="59" s="1"/>
  <c r="B79" i="56"/>
  <c r="C5" i="57"/>
  <c r="F5" i="57" s="1"/>
  <c r="B80" i="56" s="1"/>
  <c r="C6" i="57"/>
  <c r="F6" i="57" s="1"/>
  <c r="B81" i="56" s="1"/>
  <c r="C7" i="57"/>
  <c r="F7" i="57" s="1"/>
  <c r="B82" i="56" s="1"/>
  <c r="C8" i="57"/>
  <c r="F8" i="57" s="1"/>
  <c r="B83" i="56" s="1"/>
  <c r="C9" i="57"/>
  <c r="F9" i="57" s="1"/>
  <c r="B84" i="56" s="1"/>
  <c r="C10" i="57"/>
  <c r="F10" i="57" s="1"/>
  <c r="B85" i="56" s="1"/>
  <c r="C16" i="56"/>
  <c r="D16" i="56" s="1"/>
  <c r="F22" i="57"/>
  <c r="I26" i="56" s="1"/>
  <c r="J26" i="56" s="1"/>
  <c r="F23" i="57"/>
  <c r="L8" i="56" s="1"/>
  <c r="M8" i="56" s="1"/>
  <c r="B9" i="59"/>
  <c r="G25" i="57"/>
  <c r="F70" i="56" s="1"/>
  <c r="B19" i="59" s="1"/>
  <c r="E19" i="59" s="1"/>
  <c r="G26" i="57"/>
  <c r="C23" i="61"/>
  <c r="D16" i="61" s="1"/>
  <c r="C26" i="56"/>
  <c r="D26" i="56" s="1"/>
  <c r="C24" i="56"/>
  <c r="D24" i="56" s="1"/>
  <c r="C18" i="56"/>
  <c r="D18" i="56" s="1"/>
  <c r="C21" i="56"/>
  <c r="D21" i="56" s="1"/>
  <c r="C17" i="56"/>
  <c r="D17" i="56" s="1"/>
  <c r="C27" i="56"/>
  <c r="D27" i="56" s="1"/>
  <c r="C25" i="56"/>
  <c r="D25" i="56" s="1"/>
  <c r="C14" i="56"/>
  <c r="D14" i="56" s="1"/>
  <c r="C22" i="56"/>
  <c r="D22" i="56" s="1"/>
  <c r="C20" i="56"/>
  <c r="D20" i="56" s="1"/>
  <c r="I9" i="56" l="1"/>
  <c r="J9" i="56" s="1"/>
  <c r="L19" i="56"/>
  <c r="M19" i="56" s="1"/>
  <c r="L11" i="56"/>
  <c r="M11" i="56" s="1"/>
  <c r="L16" i="56"/>
  <c r="M16" i="56" s="1"/>
  <c r="L12" i="56"/>
  <c r="M12" i="56" s="1"/>
  <c r="L21" i="56"/>
  <c r="M21" i="56" s="1"/>
  <c r="L18" i="56"/>
  <c r="M18" i="56" s="1"/>
  <c r="L23" i="56"/>
  <c r="M23" i="56" s="1"/>
  <c r="L14" i="56"/>
  <c r="M14" i="56" s="1"/>
  <c r="L24" i="56"/>
  <c r="M24" i="56" s="1"/>
  <c r="I8" i="56"/>
  <c r="J8" i="56" s="1"/>
  <c r="Q8" i="56" s="1"/>
  <c r="I24" i="56"/>
  <c r="J24" i="56" s="1"/>
  <c r="Q24" i="56" s="1"/>
  <c r="L9" i="56"/>
  <c r="M9" i="56" s="1"/>
  <c r="L13" i="56"/>
  <c r="M13" i="56" s="1"/>
  <c r="L25" i="56"/>
  <c r="M25" i="56" s="1"/>
  <c r="L20" i="56"/>
  <c r="M20" i="56" s="1"/>
  <c r="L26" i="56"/>
  <c r="M26" i="56" s="1"/>
  <c r="L10" i="56"/>
  <c r="M10" i="56" s="1"/>
  <c r="L15" i="56"/>
  <c r="M15" i="56" s="1"/>
  <c r="L17" i="56"/>
  <c r="M17" i="56" s="1"/>
  <c r="L27" i="56"/>
  <c r="M27" i="56" s="1"/>
  <c r="L22" i="56"/>
  <c r="M22" i="56" s="1"/>
  <c r="B78" i="56"/>
  <c r="F12" i="57"/>
  <c r="I27" i="56"/>
  <c r="J27" i="56" s="1"/>
  <c r="Q27" i="56" s="1"/>
  <c r="I19" i="56"/>
  <c r="J19" i="56" s="1"/>
  <c r="Q19" i="56" s="1"/>
  <c r="I20" i="56"/>
  <c r="J20" i="56" s="1"/>
  <c r="Q20" i="56" s="1"/>
  <c r="I12" i="56"/>
  <c r="J12" i="56" s="1"/>
  <c r="Q12" i="56" s="1"/>
  <c r="I21" i="56"/>
  <c r="J21" i="56" s="1"/>
  <c r="Q21" i="56" s="1"/>
  <c r="I23" i="56"/>
  <c r="J23" i="56" s="1"/>
  <c r="Q23" i="56" s="1"/>
  <c r="I14" i="56"/>
  <c r="J14" i="56" s="1"/>
  <c r="Q14" i="56" s="1"/>
  <c r="I10" i="56"/>
  <c r="J10" i="56" s="1"/>
  <c r="Q10" i="56" s="1"/>
  <c r="I13" i="56"/>
  <c r="J13" i="56" s="1"/>
  <c r="Q13" i="56" s="1"/>
  <c r="I16" i="56"/>
  <c r="J16" i="56" s="1"/>
  <c r="Q16" i="56" s="1"/>
  <c r="I22" i="56"/>
  <c r="J22" i="56" s="1"/>
  <c r="Q22" i="56" s="1"/>
  <c r="I25" i="56"/>
  <c r="J25" i="56" s="1"/>
  <c r="Q25" i="56" s="1"/>
  <c r="I11" i="56"/>
  <c r="J11" i="56" s="1"/>
  <c r="Q11" i="56" s="1"/>
  <c r="I15" i="56"/>
  <c r="J15" i="56" s="1"/>
  <c r="Q15" i="56" s="1"/>
  <c r="I17" i="56"/>
  <c r="J17" i="56" s="1"/>
  <c r="Q17" i="56" s="1"/>
  <c r="I18" i="56"/>
  <c r="J18" i="56" s="1"/>
  <c r="Q18" i="56" s="1"/>
  <c r="J30" i="56"/>
  <c r="B10" i="59" s="1"/>
  <c r="E10" i="59" s="1"/>
  <c r="E9" i="59"/>
  <c r="M50" i="56"/>
  <c r="B14" i="59" s="1"/>
  <c r="E14" i="59" s="1"/>
  <c r="F56" i="56"/>
  <c r="D20" i="61"/>
  <c r="D19" i="61"/>
  <c r="D22" i="61"/>
  <c r="D18" i="61"/>
  <c r="D17" i="61"/>
  <c r="D21" i="61"/>
  <c r="Q9" i="56"/>
  <c r="P28" i="56"/>
  <c r="B11" i="59" s="1"/>
  <c r="E11" i="59" s="1"/>
  <c r="Q26" i="56"/>
  <c r="D28" i="56"/>
  <c r="M28" i="56" l="1"/>
  <c r="B8" i="59" s="1"/>
  <c r="E8" i="59" s="1"/>
  <c r="J58" i="56"/>
  <c r="J28" i="56"/>
  <c r="B7" i="59" s="1"/>
  <c r="E7" i="59" s="1"/>
  <c r="B13" i="59"/>
  <c r="E13" i="59" s="1"/>
  <c r="D23" i="61"/>
  <c r="B5" i="59"/>
  <c r="Q28" i="56" l="1"/>
  <c r="B12" i="59" s="1"/>
  <c r="J62" i="56"/>
  <c r="B15" i="59" s="1"/>
  <c r="E15" i="59" s="1"/>
  <c r="E5" i="59"/>
  <c r="B16" i="59" l="1"/>
  <c r="I64" i="56"/>
  <c r="F68" i="56" s="1"/>
  <c r="B20" i="59" s="1"/>
  <c r="E20" i="59" s="1"/>
  <c r="E12" i="59"/>
  <c r="E16" i="59" s="1"/>
  <c r="C12" i="59" l="1"/>
  <c r="C6" i="59"/>
  <c r="E22" i="59"/>
  <c r="C9" i="59"/>
  <c r="C11" i="59"/>
  <c r="C5" i="59"/>
  <c r="C5" i="62"/>
  <c r="C7" i="62" s="1"/>
  <c r="C14" i="59"/>
  <c r="C15" i="59"/>
  <c r="C10" i="59"/>
  <c r="C13" i="59"/>
  <c r="C8" i="59"/>
  <c r="C7" i="59"/>
  <c r="B22" i="59"/>
  <c r="I72" i="56"/>
  <c r="D18" i="59" l="1"/>
  <c r="D6" i="59"/>
  <c r="C16" i="59"/>
  <c r="D8" i="59"/>
  <c r="D21" i="59"/>
  <c r="C6" i="62"/>
  <c r="C9" i="62" s="1"/>
  <c r="C10" i="62" s="1"/>
  <c r="D12" i="59"/>
  <c r="D19" i="59"/>
  <c r="C8" i="62"/>
  <c r="D20" i="59"/>
  <c r="D17" i="59"/>
  <c r="D10" i="59"/>
  <c r="D15" i="59"/>
  <c r="D9" i="59"/>
  <c r="D11" i="59"/>
  <c r="D5" i="59"/>
  <c r="D7" i="59"/>
  <c r="D13" i="59"/>
  <c r="D14" i="59"/>
  <c r="D22" i="59" l="1"/>
</calcChain>
</file>

<file path=xl/comments1.xml><?xml version="1.0" encoding="utf-8"?>
<comments xmlns="http://schemas.openxmlformats.org/spreadsheetml/2006/main">
  <authors>
    <author>Livia</author>
  </authors>
  <commentList>
    <comment ref="A14" authorId="0" shapeId="0">
      <text>
        <r>
          <rPr>
            <sz val="9"/>
            <color indexed="81"/>
            <rFont val="Segoe UI"/>
            <family val="2"/>
          </rPr>
          <t>Visão geral do uso total da área da propriedade.</t>
        </r>
      </text>
    </comment>
    <comment ref="A20" authorId="0" shapeId="0">
      <text>
        <r>
          <rPr>
            <sz val="9"/>
            <color indexed="81"/>
            <rFont val="Segoe UI"/>
            <family val="2"/>
          </rPr>
          <t xml:space="preserve">Para saber sobre Áreas de Preservação Permanente (APP) consulte o link a seguir: </t>
        </r>
        <r>
          <rPr>
            <b/>
            <u/>
            <sz val="9"/>
            <color indexed="32"/>
            <rFont val="Segoe UI"/>
            <family val="2"/>
          </rPr>
          <t>https://www12.senado.leg.br/noticias/materias/2009/04/29/o-que-sao-as-areas-de-preservacao-permanente</t>
        </r>
      </text>
    </comment>
    <comment ref="A21" authorId="0" shapeId="0">
      <text>
        <r>
          <rPr>
            <sz val="8"/>
            <color indexed="81"/>
            <rFont val="Segoe UI"/>
            <family val="2"/>
          </rPr>
          <t>O percentual da propriedade que deve ser registrado como Reserva Legal vai variar de acordo com o bioma e a região em questão, sendo: 80% em propriedades rurais localizadas em área de floresta na Amazônia Legal; 35% em propriedades situadas em áreas de Cerrado na Amazônia Legal, sendo no mínimo 20% na propriedade e 15% na forma de compensação ambiental em outra área, porém na mesma microbacia; 20% na propriedade situada em área de floresta, outras formas de vegetação nativa nas demais regiões do país; e 20% na propriedade em área de campos gerais em qualquer região do país (art. 12).</t>
        </r>
      </text>
    </comment>
    <comment ref="A28" authorId="0" shapeId="0">
      <text>
        <r>
          <rPr>
            <sz val="9"/>
            <color indexed="81"/>
            <rFont val="Segoe UI"/>
            <family val="2"/>
          </rPr>
          <t>Teor de Borracha Seca (TBS) ou, em inglês, Dry Rubber Content (DRC)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Livia</author>
  </authors>
  <commentList>
    <comment ref="A15" authorId="0" shapeId="0">
      <text>
        <r>
          <rPr>
            <sz val="9"/>
            <color indexed="81"/>
            <rFont val="Segoe UI"/>
            <family val="2"/>
          </rPr>
          <t>Esta taxa remunera o desembolso do produtor em relação aos insumos e mão de obra (Capital de Giro) ou seja o Custo Operacional Efetivo (COE). Calculado sobre 50% do COE multiplicado pela taxa de juros vigente e o número de meses de produção da cultura. Taxa anual cobrada pelo ano.</t>
        </r>
      </text>
    </comment>
    <comment ref="A19" authorId="0" shapeId="0">
      <text>
        <r>
          <rPr>
            <sz val="9"/>
            <color indexed="81"/>
            <rFont val="Segoe UI"/>
            <family val="2"/>
          </rPr>
          <t>Neste item considera-se o valor médio mensal. Esta tabela serve como referência para a aba resumo.</t>
        </r>
      </text>
    </comment>
    <comment ref="F19" authorId="0" shapeId="0">
      <text>
        <r>
          <rPr>
            <sz val="9"/>
            <color indexed="81"/>
            <rFont val="Segoe UI"/>
            <family val="2"/>
          </rPr>
          <t>Considerando 25 dias trabalhados ao mês com 8 horas trabalhadas/dia.</t>
        </r>
      </text>
    </comment>
    <comment ref="G19" authorId="0" shapeId="0">
      <text>
        <r>
          <rPr>
            <sz val="9"/>
            <color indexed="81"/>
            <rFont val="Segoe UI"/>
            <family val="2"/>
          </rPr>
          <t xml:space="preserve">A assitência técnica e fiscal consideram o valor do salário mensal dividido pela área do seringal. E o transporte considera o valor gasto dividido pela área do serigal.
</t>
        </r>
      </text>
    </comment>
    <comment ref="F21" authorId="0" shapeId="0">
      <text>
        <r>
          <rPr>
            <sz val="9"/>
            <color indexed="81"/>
            <rFont val="Segoe UI"/>
            <family val="2"/>
          </rPr>
          <t>Neste item não se considera os 25 dias trabalhados, pois se trata de diárias.</t>
        </r>
      </text>
    </comment>
  </commentList>
</comments>
</file>

<file path=xl/comments3.xml><?xml version="1.0" encoding="utf-8"?>
<comments xmlns="http://schemas.openxmlformats.org/spreadsheetml/2006/main">
  <authors>
    <author>Livia</author>
  </authors>
  <commentList>
    <comment ref="A4" authorId="0" shapeId="0">
      <text>
        <r>
          <rPr>
            <sz val="9"/>
            <color indexed="81"/>
            <rFont val="Segoe UI"/>
            <family val="2"/>
          </rPr>
          <t>Considere o número de vezes da operação anual. Os itens que não contempla não preencher.</t>
        </r>
      </text>
    </comment>
    <comment ref="C33" authorId="0" shapeId="0">
      <text>
        <r>
          <rPr>
            <b/>
            <sz val="9"/>
            <color indexed="81"/>
            <rFont val="Segoe UI"/>
            <family val="2"/>
          </rPr>
          <t>Calculo por ha.</t>
        </r>
      </text>
    </comment>
    <comment ref="J33" authorId="0" shapeId="0">
      <text>
        <r>
          <rPr>
            <b/>
            <sz val="9"/>
            <color indexed="81"/>
            <rFont val="Segoe UI"/>
            <family val="2"/>
          </rPr>
          <t>Consider-se por ha</t>
        </r>
      </text>
    </comment>
    <comment ref="F67" authorId="0" shapeId="0">
      <text>
        <r>
          <rPr>
            <sz val="9"/>
            <color indexed="81"/>
            <rFont val="Segoe UI"/>
            <family val="2"/>
          </rPr>
          <t>Custo da formação até o sexto ano dividido pela vida útil do seringal (considerando duração do seringal DE 40 anos menos os seis anos de formação) dividido pela vida útil .
Considerou-se 34 anos de vida útil. 
Para 2017 calculou-se em média R$ 22.700,00 o custo de formação de acordo com IEA/ 34 anos= R$ 667,67               http://www.iea.sp.gov.br/out/TerTexto.php?codTexto=14390</t>
        </r>
      </text>
    </comment>
    <comment ref="J68" authorId="0" shapeId="0">
      <text>
        <r>
          <rPr>
            <b/>
            <sz val="9"/>
            <color indexed="81"/>
            <rFont val="Segoe UI"/>
            <family val="2"/>
          </rPr>
          <t>Valor variável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9" authorId="0" shapeId="0">
      <text>
        <r>
          <rPr>
            <sz val="9"/>
            <color indexed="81"/>
            <rFont val="Segoe UI"/>
            <family val="2"/>
          </rPr>
          <t xml:space="preserve">Produção *Preço de venda </t>
        </r>
      </text>
    </comment>
    <comment ref="D77" authorId="0" shapeId="0">
      <text>
        <r>
          <rPr>
            <b/>
            <sz val="9"/>
            <color indexed="81"/>
            <rFont val="Segoe UI"/>
            <family val="2"/>
          </rPr>
          <t>Refrente as horas de uso nas operações . 
Calcula a depreciação das máquinas e equipamentos das horas utilizadas no seringal.</t>
        </r>
      </text>
    </comment>
  </commentList>
</comments>
</file>

<file path=xl/comments4.xml><?xml version="1.0" encoding="utf-8"?>
<comments xmlns="http://schemas.openxmlformats.org/spreadsheetml/2006/main">
  <authors>
    <author>Livia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 xml:space="preserve">Escolhemos este sistema por ser o mais usual em Goiás, porém a planilha poderá ser alterada.
</t>
        </r>
      </text>
    </comment>
    <comment ref="C4" authorId="0" shapeId="0">
      <text>
        <r>
          <rPr>
            <sz val="9"/>
            <color indexed="81"/>
            <rFont val="Segoe UI"/>
            <family val="2"/>
          </rPr>
          <t xml:space="preserve">Custo operacional efetivo (COE): São as despesas efetuadas com mão de obra, operações de máquinas/equipamentos e veículos e materiais consumidos ao longo do processo produtivo e ciclo da cultura bem como os encargos sociais (40% sobre o valor da despesa com mão de obra);
</t>
        </r>
      </text>
    </comment>
    <comment ref="D4" authorId="0" shapeId="0">
      <text>
        <r>
          <rPr>
            <sz val="9"/>
            <color indexed="81"/>
            <rFont val="Segoe UI"/>
            <family val="2"/>
          </rPr>
          <t xml:space="preserve">Custo operacional total (COT): É o custo operacional efetivo acrescido da contribuição e seguridade social rural (CSSR), (1,8% do valor da renda bruta), depreciação de máquinas, depreciação
do seringal, assistência técnica e o juro de custeio calculado sobre 50%
do COE a uma taxa de juros vigente ao ano.
</t>
        </r>
      </text>
    </comment>
  </commentList>
</comments>
</file>

<file path=xl/comments5.xml><?xml version="1.0" encoding="utf-8"?>
<comments xmlns="http://schemas.openxmlformats.org/spreadsheetml/2006/main">
  <authors>
    <author>Livia</author>
  </authors>
  <commentList>
    <comment ref="A4" authorId="0" shapeId="0">
      <text>
        <r>
          <rPr>
            <sz val="9"/>
            <color indexed="81"/>
            <rFont val="Segoe UI"/>
            <family val="2"/>
          </rPr>
          <t xml:space="preserve">É a receita esperada para determinado rendimento por hectare, para um preço de venda predefinido, ou efetivamente recebido.
</t>
        </r>
      </text>
    </comment>
    <comment ref="A5" authorId="0" shapeId="0">
      <text>
        <r>
          <rPr>
            <sz val="9"/>
            <color indexed="81"/>
            <rFont val="Segoe UI"/>
            <family val="2"/>
          </rPr>
          <t>É a margem em relação ao COE, isto é, o resultado ocorrido após o produtor arcar com o custo operacional, considerando determinado preço unitário de venda e o rendimento do sistema de produção para a atividade.</t>
        </r>
      </text>
    </comment>
    <comment ref="A6" authorId="0" shapeId="0">
      <text>
        <r>
          <rPr>
            <sz val="9"/>
            <color indexed="81"/>
            <rFont val="Segoe UI"/>
            <family val="2"/>
          </rPr>
          <t xml:space="preserve">É definida de forma análoga à margem bruta (COE) para o COT. Assim, essa margem indica qual a disponibilidade para cobrir o risco e a capacidade empresarial do proprietário, uma vez que os demais itens de custo estão sendo considerados no cômputo do COT.
</t>
        </r>
      </text>
    </comment>
    <comment ref="A7" authorId="0" shapeId="0">
      <text>
        <r>
          <rPr>
            <sz val="9"/>
            <color indexed="81"/>
            <rFont val="Segoe UI"/>
            <family val="2"/>
          </rPr>
          <t xml:space="preserve">Determina qual a produção mínima necessária para cobrir o custo, dado o preço de venda unitário para o produto do COE.
</t>
        </r>
      </text>
    </comment>
    <comment ref="A8" authorId="0" shapeId="0">
      <text>
        <r>
          <rPr>
            <sz val="9"/>
            <color indexed="81"/>
            <rFont val="Segoe UI"/>
            <family val="2"/>
          </rPr>
          <t>Determina qual a produção mínima necessária para cobrir o custo, dado o preço de venda unitário para o produto do COT.</t>
        </r>
      </text>
    </comment>
    <comment ref="A9" authorId="0" shapeId="0">
      <text>
        <r>
          <rPr>
            <sz val="9"/>
            <color indexed="81"/>
            <rFont val="Segoe UI"/>
            <family val="2"/>
          </rPr>
          <t xml:space="preserve">O indicador de resultado LO mede a lucratividade da atividade no curto prazo, mostrando as condições financeiras e operacionais da atividade.
</t>
        </r>
      </text>
    </comment>
    <comment ref="A10" authorId="0" shapeId="0">
      <text>
        <r>
          <rPr>
            <sz val="9"/>
            <color indexed="81"/>
            <rFont val="Segoe UI"/>
            <family val="2"/>
          </rPr>
          <t xml:space="preserve">Esse indicador mostra a relação entre o LO e a receita bruta, em percentagem. É uma medida importante de rentabilidade da atividade agropecuária, uma vez que mostra a taxa disponível de receita da atividade após o pagamento de todos os custos operacionais, encargos etc., inclusive as depreciações.
</t>
        </r>
      </text>
    </comment>
  </commentList>
</comments>
</file>

<file path=xl/sharedStrings.xml><?xml version="1.0" encoding="utf-8"?>
<sst xmlns="http://schemas.openxmlformats.org/spreadsheetml/2006/main" count="297" uniqueCount="208">
  <si>
    <t>Operação</t>
  </si>
  <si>
    <t>arame n. 16</t>
  </si>
  <si>
    <t>kg</t>
  </si>
  <si>
    <t>cap. 20l</t>
  </si>
  <si>
    <t>Ethrel</t>
  </si>
  <si>
    <t>l</t>
  </si>
  <si>
    <t>t</t>
  </si>
  <si>
    <t>Comum</t>
  </si>
  <si>
    <t>Tratorista</t>
  </si>
  <si>
    <t>-</t>
  </si>
  <si>
    <t>Total</t>
  </si>
  <si>
    <t>Especificação</t>
  </si>
  <si>
    <t>Unid.</t>
  </si>
  <si>
    <t>Preço</t>
  </si>
  <si>
    <t>Valor</t>
  </si>
  <si>
    <t>Lâmina</t>
  </si>
  <si>
    <t xml:space="preserve"> 20-05-20</t>
  </si>
  <si>
    <t>Indicador</t>
  </si>
  <si>
    <t xml:space="preserve">% </t>
  </si>
  <si>
    <t>Item</t>
  </si>
  <si>
    <t>COT</t>
  </si>
  <si>
    <t>R$</t>
  </si>
  <si>
    <t>Encargos Sociais</t>
  </si>
  <si>
    <t>CSSR</t>
  </si>
  <si>
    <t>Encargos Financeiros</t>
  </si>
  <si>
    <t xml:space="preserve"> COE</t>
  </si>
  <si>
    <t>TOTAL</t>
  </si>
  <si>
    <t>Depreciação do seringal</t>
  </si>
  <si>
    <t>Adubadora a lanço</t>
  </si>
  <si>
    <t>Sangrador</t>
  </si>
  <si>
    <t>Mão-de-obra Fiscal</t>
  </si>
  <si>
    <t>Mão de obra</t>
  </si>
  <si>
    <t>Mão-de-obra Comum</t>
  </si>
  <si>
    <t xml:space="preserve">Margem Bruta (COT)           </t>
  </si>
  <si>
    <t xml:space="preserve">Índice de lucratividade         </t>
  </si>
  <si>
    <t>Hora</t>
  </si>
  <si>
    <t>Transporte de funcionários</t>
  </si>
  <si>
    <t>Combustível</t>
  </si>
  <si>
    <t>Assistência  Técnica</t>
  </si>
  <si>
    <t>Nome do produto</t>
  </si>
  <si>
    <t>Qtd.</t>
  </si>
  <si>
    <t xml:space="preserve">Total com as despesas de materiais </t>
  </si>
  <si>
    <t>CUSTO OPERACIONAL EEFETIVO (COE)</t>
  </si>
  <si>
    <t>Material Consumido Sangria</t>
  </si>
  <si>
    <t>Material Consumido Manejo</t>
  </si>
  <si>
    <t xml:space="preserve">Total </t>
  </si>
  <si>
    <t>Total de gastos com materiais (Sangria + Manejo)</t>
  </si>
  <si>
    <t>Preço de venda</t>
  </si>
  <si>
    <t>CUSTO OPERACIONAL TOTAL (COT)</t>
  </si>
  <si>
    <t>Depreciação do Seringal</t>
  </si>
  <si>
    <t>Depreciação de Máquinas</t>
  </si>
  <si>
    <t>Operação de Máquinas</t>
  </si>
  <si>
    <t>Mão-de-obra Sangrador</t>
  </si>
  <si>
    <t>Mão-de-obra Tratorista</t>
  </si>
  <si>
    <t>Transporte de Funcionários</t>
  </si>
  <si>
    <t>Trator MF 275 4x2</t>
  </si>
  <si>
    <t>Pulverizador atomizador tratorizado 2000l</t>
  </si>
  <si>
    <t>Pulverizador jacto 600l</t>
  </si>
  <si>
    <t>Roçadeira tatu</t>
  </si>
  <si>
    <t xml:space="preserve">Carreta Agrícola </t>
  </si>
  <si>
    <t>Horas de uso Anual</t>
  </si>
  <si>
    <t>Distribuidor de Calcário</t>
  </si>
  <si>
    <t xml:space="preserve">Taxa de juros de custeio </t>
  </si>
  <si>
    <t>Valor a ser Utilizado</t>
  </si>
  <si>
    <t>Pulverizador costal Manual 18l</t>
  </si>
  <si>
    <t>NOME:</t>
  </si>
  <si>
    <t>Inscrição Estadual:</t>
  </si>
  <si>
    <t>CPF:</t>
  </si>
  <si>
    <t>ENDEREÇO:</t>
  </si>
  <si>
    <t>E-mail:</t>
  </si>
  <si>
    <t>TELEFONE:</t>
  </si>
  <si>
    <t>Pastagem em boas condições</t>
  </si>
  <si>
    <t>Pastagem degradadas</t>
  </si>
  <si>
    <t>APP</t>
  </si>
  <si>
    <t>Reserva Legal</t>
  </si>
  <si>
    <t>Outros usos</t>
  </si>
  <si>
    <t>Vida útil do seringal (anos)</t>
  </si>
  <si>
    <t>Clone plantado</t>
  </si>
  <si>
    <t>Sistema de Sangria</t>
  </si>
  <si>
    <t xml:space="preserve"> S2 - D4</t>
  </si>
  <si>
    <t>%</t>
  </si>
  <si>
    <t>Data de referência:</t>
  </si>
  <si>
    <t>Kg coágulo ano</t>
  </si>
  <si>
    <t>R$ por kg</t>
  </si>
  <si>
    <t xml:space="preserve">Receita bruta </t>
  </si>
  <si>
    <t>Margem bruta (COE)</t>
  </si>
  <si>
    <t xml:space="preserve">Lucro operacional                </t>
  </si>
  <si>
    <t>Indicadores de Rentabilidade</t>
  </si>
  <si>
    <t>Mão de obra Comum</t>
  </si>
  <si>
    <t>Fiscal</t>
  </si>
  <si>
    <t>OBS: Salários sem encargos</t>
  </si>
  <si>
    <t xml:space="preserve">Assistência técnica </t>
  </si>
  <si>
    <t xml:space="preserve">Assistência Técnica </t>
  </si>
  <si>
    <t>Cálculo dos valores de mão de obra</t>
  </si>
  <si>
    <t>Valor Calculado</t>
  </si>
  <si>
    <t>Seringueira em produção</t>
  </si>
  <si>
    <t>Seringueira sem produção</t>
  </si>
  <si>
    <t>Os dados preenchidos nas tabelas da aba Referência serão transferidos automaticamente para matriz de cálculo de custo de produção.</t>
  </si>
  <si>
    <t>Encargos financeiros</t>
  </si>
  <si>
    <t>1- O produtor (a) deve anotar as horas trabalhadas da mão de obra e das máquinas e implementos das atividades do seringal.</t>
  </si>
  <si>
    <t>2- Anote todas as quantidades e preços dos produtos utilizados.</t>
  </si>
  <si>
    <t>3- No preenchimento da planilha, caso não realize a operação proposta preencha com número zero.</t>
  </si>
  <si>
    <t>4- No item material consumido preencher com a especificação do produto que utiliza.</t>
  </si>
  <si>
    <t>Este sistema de produção é o de maior adoção no estado de  Goiás de acordo com os dados fornecidos pela Associação dos Produtores de Borracha Natural de Goiás e Tocantins – APROB-GO/TO.</t>
  </si>
  <si>
    <t>Preencha a aba Dados Gerais para caracterização da propriedade pois alguns dados serão utilizados no cálculo do custo.</t>
  </si>
  <si>
    <t>Valor residual (20% do valor novo)             (R$)</t>
  </si>
  <si>
    <t>Vida útil                  (Anos)</t>
  </si>
  <si>
    <t>Valor novo           (R$)</t>
  </si>
  <si>
    <t>Valor da taxa (%)</t>
  </si>
  <si>
    <t>Valor do salário (R$)</t>
  </si>
  <si>
    <t>Benefício              (R$)</t>
  </si>
  <si>
    <t>Prêmio                         (R$)</t>
  </si>
  <si>
    <t>Total                   (R$)</t>
  </si>
  <si>
    <t>R$/h</t>
  </si>
  <si>
    <t>Limpeza do Seringal (retirada de galhos)</t>
  </si>
  <si>
    <t>Sangria</t>
  </si>
  <si>
    <t>Tratamento de painel</t>
  </si>
  <si>
    <t>Coleta de coágulo</t>
  </si>
  <si>
    <t>Transporte interno da produção</t>
  </si>
  <si>
    <t>Calagem</t>
  </si>
  <si>
    <t>Combate a formiga</t>
  </si>
  <si>
    <t>Controle de pragas</t>
  </si>
  <si>
    <t>Guia de Preenchimento da Matriz de Custo de Produção de Seringal em Plena Produção</t>
  </si>
  <si>
    <t>Arame</t>
  </si>
  <si>
    <t>Faca para sangria</t>
  </si>
  <si>
    <t>Pedra de amolar</t>
  </si>
  <si>
    <t>Lima</t>
  </si>
  <si>
    <t>Lanterna</t>
  </si>
  <si>
    <t>Bandeira</t>
  </si>
  <si>
    <t>Riscador</t>
  </si>
  <si>
    <t>Bota</t>
  </si>
  <si>
    <t>Óculos</t>
  </si>
  <si>
    <t>Máscara</t>
  </si>
  <si>
    <t>Perneira</t>
  </si>
  <si>
    <t>Macacão</t>
  </si>
  <si>
    <t>Glifosato</t>
  </si>
  <si>
    <t>Adubo</t>
  </si>
  <si>
    <t>unid.</t>
  </si>
  <si>
    <t>Calcário</t>
  </si>
  <si>
    <t>Conect</t>
  </si>
  <si>
    <t>Envidor</t>
  </si>
  <si>
    <t>Cefanol</t>
  </si>
  <si>
    <t>Iharol</t>
  </si>
  <si>
    <t>Cerconil</t>
  </si>
  <si>
    <t>Carbendazin</t>
  </si>
  <si>
    <t>Citrolino</t>
  </si>
  <si>
    <t>Manutenção do seringal</t>
  </si>
  <si>
    <t xml:space="preserve">Reposição de sangria  </t>
  </si>
  <si>
    <t xml:space="preserve">Aplicação de estimulante </t>
  </si>
  <si>
    <t>Aplicação de herbicida</t>
  </si>
  <si>
    <t xml:space="preserve">Adubação </t>
  </si>
  <si>
    <t xml:space="preserve">Controle de doenças </t>
  </si>
  <si>
    <t>Carregamento da produção</t>
  </si>
  <si>
    <t>Aplicação de coagulante</t>
  </si>
  <si>
    <t>Balde plástico</t>
  </si>
  <si>
    <t>Engradado plástico</t>
  </si>
  <si>
    <t>Pincel (estimulação e tratamento de painel</t>
  </si>
  <si>
    <t>Os dados da aba Resumo serão preenchidos automaticamente, após a finalização do custo de produção, assim como os gráficos e os Indicadores de Rentabilidade. Estes dados irão medir o resultado da gestão de custos do seringal, fornecendo análises para as tomadas de decisão.</t>
  </si>
  <si>
    <t>Unid..</t>
  </si>
  <si>
    <t xml:space="preserve">Ponto de equilíbrio (COE)      </t>
  </si>
  <si>
    <t xml:space="preserve">Ponto de equilíbrio (COT)     </t>
  </si>
  <si>
    <t>Depreciação</t>
  </si>
  <si>
    <t>Cálculo da depreciação h/ha</t>
  </si>
  <si>
    <t>Valor h/ha</t>
  </si>
  <si>
    <t>Área (ha)</t>
  </si>
  <si>
    <t>Área (%)</t>
  </si>
  <si>
    <t>Ano inicial do plantio:</t>
  </si>
  <si>
    <t>Ano Inicial da exploração:</t>
  </si>
  <si>
    <t>Idade do Seringual:</t>
  </si>
  <si>
    <t>Área Total</t>
  </si>
  <si>
    <t>Trator 75 cv</t>
  </si>
  <si>
    <t>Pulverizador  600l</t>
  </si>
  <si>
    <t xml:space="preserve">Roçadeira </t>
  </si>
  <si>
    <t>Deprec/Horária (R$/h)</t>
  </si>
  <si>
    <t>Cálculo de depreciação de máquinas, implementos, equipamentos e motores utilizados na produção</t>
  </si>
  <si>
    <t>Recursos Disponíveis na Propriedade</t>
  </si>
  <si>
    <t>Uso do solo</t>
  </si>
  <si>
    <t>R$/ha</t>
  </si>
  <si>
    <t>Coeficientes Técnicos de Fatores e Custo para a Cultura da Seringueira em Plena Produção em Hectare.</t>
  </si>
  <si>
    <t>L/h</t>
  </si>
  <si>
    <t>Bica</t>
  </si>
  <si>
    <t>Mão de obra - Fiscal por ha</t>
  </si>
  <si>
    <t xml:space="preserve">Depreciação de máquinas e equipamentos </t>
  </si>
  <si>
    <t>Produção por ha</t>
  </si>
  <si>
    <t>Valor da CSSR</t>
  </si>
  <si>
    <t>R$/KG de coágulo</t>
  </si>
  <si>
    <t>Custo Operacional Efetivo (COE)</t>
  </si>
  <si>
    <t>Custo Operacional Total  (COT)</t>
  </si>
  <si>
    <t>5- Na taxa de juros preencher a aba referência com valor fornecido pelo banco.</t>
  </si>
  <si>
    <t>6- Para depreciação de máquinas, preencher os dados de preços relativos as máquinas.</t>
  </si>
  <si>
    <t>Moto</t>
  </si>
  <si>
    <t>Diarista</t>
  </si>
  <si>
    <t>Gasto com transporte/pessoal</t>
  </si>
  <si>
    <t xml:space="preserve">Caneca plástica </t>
  </si>
  <si>
    <t>Contribuição de Seguridade Social Rural: 1,8% sobre a renda bruta</t>
  </si>
  <si>
    <t>DRC médio de safra</t>
  </si>
  <si>
    <t>Rim600</t>
  </si>
  <si>
    <t>diarias</t>
  </si>
  <si>
    <t>und</t>
  </si>
  <si>
    <t>não ficou claro como deve ser feito o controle de consumo de combustivel</t>
  </si>
  <si>
    <t>Seria interessante uma instrução de como o produtor calcular a quantidade de horas gastas em cada operação por ano</t>
  </si>
  <si>
    <t>Valor R$/(hectare/ano)</t>
  </si>
  <si>
    <t>Material Consumido Manejo (hectare/ano)</t>
  </si>
  <si>
    <r>
      <t xml:space="preserve"> Participação Percentual dos Itens Componentes do Custo de Produção para a Cultura da Seringueira, Sistema de Produção S2/D4,  Hectare</t>
    </r>
    <r>
      <rPr>
        <b/>
        <vertAlign val="superscript"/>
        <sz val="12"/>
        <color theme="0"/>
        <rFont val="Times New Roman"/>
        <family val="1"/>
      </rPr>
      <t>1</t>
    </r>
  </si>
  <si>
    <r>
      <rPr>
        <vertAlign val="superscript"/>
        <sz val="10"/>
        <color theme="0"/>
        <rFont val="Arial"/>
        <family val="2"/>
      </rPr>
      <t>1</t>
    </r>
    <r>
      <rPr>
        <sz val="10"/>
        <color theme="0"/>
        <rFont val="Arial"/>
        <family val="2"/>
      </rPr>
      <t xml:space="preserve"> (Hectare é a superfície ocupada por 10.000 m²)</t>
    </r>
  </si>
  <si>
    <t>Este Guia é uma sugestão para o cálculo do custo de produção da cultura da seringueira para sistema de produção de sangria S2/D4. Para pequenos e médios produtores que estão em plena produção do seringal ou seja; a partir do décimo ano, com 100% das árvores em sangria, tendendo à estabilização da produção.</t>
  </si>
  <si>
    <t>Como a planilha está em branco os Gráficos só aparecerão a partir da alimentação dos dados.</t>
  </si>
  <si>
    <r>
      <t xml:space="preserve">Preencher na tabela de Custo de Produção os campos onde não existam as informações transferidas da tabela Referências que são as seguintes: Combustível (Preço e quantidade por operação em litros por hora); Materiais de consumo de sangria e manejo (Quantidades utilizadas e preços dos produtos por unidade), e os dados para o cálculo da CSSR que são o preço de venda e a produção obtida.                                                                                                  </t>
    </r>
    <r>
      <rPr>
        <b/>
        <sz val="16"/>
        <color indexed="10"/>
        <rFont val="Calibri"/>
        <family val="2"/>
      </rPr>
      <t xml:space="preserve">Importante: O valor das horas a serem preenchidos devem representar o número de operações realizadas, por exemplo, se no ano foram feitas 3 adubações com gasto de 1 hora cada o valor a ser inserido deve ser o de 3 horas         </t>
    </r>
    <r>
      <rPr>
        <sz val="16"/>
        <color indexed="8"/>
        <rFont val="Calibri"/>
        <family val="2"/>
      </rPr>
      <t xml:space="preserve">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</si>
</sst>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0_ ;\-#,##0.00\ "/>
    <numFmt numFmtId="166" formatCode="_)@"/>
    <numFmt numFmtId="167" formatCode="[&lt;=9999999]###\-####;\(###\)\ ###\-####"/>
    <numFmt numFmtId="168" formatCode="_-[$R$-416]\ * #,##0.00_-;\-[$R$-416]\ * #,##0.00_-;_-[$R$-416]\ * &quot;-&quot;??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indexed="12"/>
      <name val="Arial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0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0"/>
      <name val="Times New Roman"/>
      <family val="1"/>
    </font>
    <font>
      <b/>
      <sz val="12"/>
      <color theme="6" tint="-0.499984740745262"/>
      <name val="Calibri"/>
      <family val="2"/>
      <scheme val="minor"/>
    </font>
    <font>
      <sz val="10"/>
      <name val="Arial"/>
    </font>
    <font>
      <sz val="8"/>
      <color indexed="81"/>
      <name val="Segoe UI"/>
      <family val="2"/>
    </font>
    <font>
      <b/>
      <u/>
      <sz val="9"/>
      <color indexed="32"/>
      <name val="Segoe UI"/>
      <family val="2"/>
    </font>
    <font>
      <b/>
      <sz val="14"/>
      <color theme="0"/>
      <name val="Times New Roman"/>
      <family val="1"/>
    </font>
    <font>
      <b/>
      <sz val="11"/>
      <color theme="0"/>
      <name val="Times New Roman"/>
      <family val="1"/>
    </font>
    <font>
      <b/>
      <sz val="13"/>
      <color theme="0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Segoe UI"/>
      <charset val="1"/>
    </font>
    <font>
      <b/>
      <vertAlign val="superscript"/>
      <sz val="12"/>
      <color theme="0"/>
      <name val="Times New Roman"/>
      <family val="1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4" fillId="0" borderId="0"/>
    <xf numFmtId="9" fontId="4" fillId="0" borderId="0" applyFon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264">
    <xf numFmtId="0" fontId="0" fillId="0" borderId="0" xfId="0"/>
    <xf numFmtId="0" fontId="6" fillId="0" borderId="0" xfId="0" applyFont="1"/>
    <xf numFmtId="0" fontId="6" fillId="2" borderId="0" xfId="5" applyFont="1" applyFill="1"/>
    <xf numFmtId="0" fontId="6" fillId="2" borderId="1" xfId="5" applyFont="1" applyFill="1" applyBorder="1" applyAlignment="1">
      <alignment horizontal="left"/>
    </xf>
    <xf numFmtId="0" fontId="22" fillId="2" borderId="0" xfId="5" applyFont="1" applyFill="1" applyBorder="1"/>
    <xf numFmtId="2" fontId="6" fillId="0" borderId="2" xfId="5" applyNumberFormat="1" applyFont="1" applyBorder="1" applyAlignment="1">
      <alignment horizontal="center"/>
    </xf>
    <xf numFmtId="2" fontId="6" fillId="0" borderId="2" xfId="5" applyNumberFormat="1" applyFont="1" applyFill="1" applyBorder="1" applyAlignment="1">
      <alignment horizontal="center"/>
    </xf>
    <xf numFmtId="0" fontId="6" fillId="0" borderId="2" xfId="5" applyFont="1" applyFill="1" applyBorder="1" applyAlignment="1">
      <alignment horizontal="left"/>
    </xf>
    <xf numFmtId="0" fontId="22" fillId="2" borderId="0" xfId="5" applyFont="1" applyFill="1"/>
    <xf numFmtId="0" fontId="7" fillId="2" borderId="0" xfId="5" applyFont="1" applyFill="1"/>
    <xf numFmtId="9" fontId="6" fillId="2" borderId="0" xfId="5" applyNumberFormat="1" applyFont="1" applyFill="1" applyAlignment="1">
      <alignment horizontal="center"/>
    </xf>
    <xf numFmtId="0" fontId="7" fillId="2" borderId="0" xfId="5" applyFont="1" applyFill="1" applyAlignment="1"/>
    <xf numFmtId="0" fontId="7" fillId="2" borderId="0" xfId="5" applyFont="1" applyFill="1" applyBorder="1" applyAlignment="1"/>
    <xf numFmtId="0" fontId="24" fillId="2" borderId="0" xfId="5" applyFont="1" applyFill="1"/>
    <xf numFmtId="165" fontId="6" fillId="0" borderId="2" xfId="3" applyNumberFormat="1" applyFont="1" applyFill="1" applyBorder="1" applyAlignment="1">
      <alignment horizontal="left"/>
    </xf>
    <xf numFmtId="2" fontId="7" fillId="2" borderId="0" xfId="5" applyNumberFormat="1" applyFont="1" applyFill="1" applyBorder="1" applyAlignment="1">
      <alignment horizontal="center"/>
    </xf>
    <xf numFmtId="0" fontId="7" fillId="2" borderId="0" xfId="5" applyFont="1" applyFill="1" applyBorder="1" applyAlignment="1">
      <alignment horizontal="left" wrapText="1"/>
    </xf>
    <xf numFmtId="165" fontId="7" fillId="2" borderId="0" xfId="3" applyNumberFormat="1" applyFont="1" applyFill="1" applyAlignment="1">
      <alignment horizontal="right"/>
    </xf>
    <xf numFmtId="0" fontId="6" fillId="2" borderId="0" xfId="5" applyFont="1" applyFill="1" applyBorder="1"/>
    <xf numFmtId="0" fontId="25" fillId="2" borderId="0" xfId="5" applyFont="1" applyFill="1" applyBorder="1"/>
    <xf numFmtId="0" fontId="6" fillId="2" borderId="0" xfId="5" applyFont="1" applyFill="1" applyAlignment="1">
      <alignment horizontal="center" vertical="center"/>
    </xf>
    <xf numFmtId="0" fontId="26" fillId="2" borderId="0" xfId="5" applyFont="1" applyFill="1" applyBorder="1"/>
    <xf numFmtId="2" fontId="6" fillId="2" borderId="0" xfId="5" applyNumberFormat="1" applyFont="1" applyFill="1" applyBorder="1" applyAlignment="1">
      <alignment horizontal="center"/>
    </xf>
    <xf numFmtId="0" fontId="6" fillId="2" borderId="0" xfId="5" applyFont="1" applyFill="1" applyBorder="1" applyAlignment="1">
      <alignment horizontal="center"/>
    </xf>
    <xf numFmtId="0" fontId="23" fillId="2" borderId="0" xfId="5" applyFont="1" applyFill="1"/>
    <xf numFmtId="2" fontId="23" fillId="2" borderId="0" xfId="5" applyNumberFormat="1" applyFont="1" applyFill="1" applyBorder="1"/>
    <xf numFmtId="2" fontId="7" fillId="2" borderId="0" xfId="5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14" fontId="6" fillId="0" borderId="2" xfId="0" applyNumberFormat="1" applyFont="1" applyBorder="1" applyAlignment="1">
      <alignment horizontal="left" wrapText="1"/>
    </xf>
    <xf numFmtId="165" fontId="27" fillId="0" borderId="2" xfId="2" applyNumberFormat="1" applyFont="1" applyFill="1" applyBorder="1" applyAlignment="1">
      <alignment horizontal="left"/>
    </xf>
    <xf numFmtId="4" fontId="6" fillId="0" borderId="2" xfId="0" applyNumberFormat="1" applyFont="1" applyFill="1" applyBorder="1" applyAlignment="1">
      <alignment horizontal="left"/>
    </xf>
    <xf numFmtId="165" fontId="6" fillId="0" borderId="2" xfId="2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165" fontId="6" fillId="2" borderId="2" xfId="2" applyNumberFormat="1" applyFont="1" applyFill="1" applyBorder="1" applyAlignment="1">
      <alignment horizontal="left" wrapText="1"/>
    </xf>
    <xf numFmtId="165" fontId="23" fillId="0" borderId="2" xfId="2" applyNumberFormat="1" applyFont="1" applyFill="1" applyBorder="1" applyAlignment="1">
      <alignment horizontal="left"/>
    </xf>
    <xf numFmtId="165" fontId="6" fillId="0" borderId="2" xfId="2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left" wrapText="1"/>
    </xf>
    <xf numFmtId="0" fontId="28" fillId="2" borderId="0" xfId="5" applyFont="1" applyFill="1"/>
    <xf numFmtId="0" fontId="29" fillId="2" borderId="0" xfId="5" applyFont="1" applyFill="1"/>
    <xf numFmtId="0" fontId="10" fillId="2" borderId="0" xfId="5" applyFont="1" applyFill="1" applyBorder="1"/>
    <xf numFmtId="0" fontId="30" fillId="2" borderId="0" xfId="5" applyFont="1" applyFill="1"/>
    <xf numFmtId="0" fontId="10" fillId="2" borderId="0" xfId="5" applyFont="1" applyFill="1"/>
    <xf numFmtId="0" fontId="22" fillId="0" borderId="0" xfId="5" applyFont="1"/>
    <xf numFmtId="0" fontId="24" fillId="0" borderId="0" xfId="5" applyFont="1"/>
    <xf numFmtId="0" fontId="26" fillId="2" borderId="0" xfId="5" applyFont="1" applyFill="1"/>
    <xf numFmtId="4" fontId="23" fillId="2" borderId="0" xfId="5" applyNumberFormat="1" applyFont="1" applyFill="1"/>
    <xf numFmtId="164" fontId="23" fillId="2" borderId="0" xfId="5" applyNumberFormat="1" applyFont="1" applyFill="1"/>
    <xf numFmtId="0" fontId="6" fillId="2" borderId="3" xfId="5" applyFont="1" applyFill="1" applyBorder="1" applyAlignment="1">
      <alignment horizontal="center"/>
    </xf>
    <xf numFmtId="0" fontId="6" fillId="2" borderId="3" xfId="5" applyFont="1" applyFill="1" applyBorder="1"/>
    <xf numFmtId="0" fontId="6" fillId="0" borderId="2" xfId="0" applyFont="1" applyFill="1" applyBorder="1" applyAlignment="1">
      <alignment vertical="justify" wrapText="1"/>
    </xf>
    <xf numFmtId="0" fontId="6" fillId="0" borderId="2" xfId="0" applyFont="1" applyFill="1" applyBorder="1" applyAlignment="1">
      <alignment horizontal="left" vertical="justify" wrapText="1"/>
    </xf>
    <xf numFmtId="0" fontId="6" fillId="0" borderId="2" xfId="0" applyFont="1" applyBorder="1" applyAlignment="1">
      <alignment vertical="justify" wrapText="1"/>
    </xf>
    <xf numFmtId="0" fontId="6" fillId="0" borderId="2" xfId="5" applyFont="1" applyFill="1" applyBorder="1" applyAlignment="1">
      <alignment vertical="justify" wrapText="1"/>
    </xf>
    <xf numFmtId="0" fontId="0" fillId="2" borderId="0" xfId="0" applyFill="1"/>
    <xf numFmtId="0" fontId="6" fillId="2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16" fillId="2" borderId="0" xfId="6" applyFont="1" applyFill="1" applyBorder="1"/>
    <xf numFmtId="0" fontId="16" fillId="0" borderId="0" xfId="6" applyFont="1" applyFill="1" applyBorder="1"/>
    <xf numFmtId="0" fontId="21" fillId="4" borderId="0" xfId="8" applyFont="1" applyFill="1" applyBorder="1" applyAlignment="1">
      <alignment horizontal="left" indent="1"/>
    </xf>
    <xf numFmtId="0" fontId="21" fillId="2" borderId="0" xfId="8" applyFont="1" applyFill="1" applyBorder="1" applyAlignment="1">
      <alignment horizontal="right" indent="1"/>
    </xf>
    <xf numFmtId="0" fontId="16" fillId="2" borderId="0" xfId="6" applyFont="1" applyFill="1" applyBorder="1" applyAlignment="1">
      <alignment horizontal="left" vertical="center" indent="5"/>
    </xf>
    <xf numFmtId="0" fontId="16" fillId="2" borderId="0" xfId="6" applyFont="1" applyFill="1"/>
    <xf numFmtId="0" fontId="16" fillId="0" borderId="0" xfId="6" applyFont="1" applyFill="1"/>
    <xf numFmtId="0" fontId="21" fillId="2" borderId="0" xfId="6" applyFont="1" applyFill="1" applyAlignment="1">
      <alignment horizontal="left"/>
    </xf>
    <xf numFmtId="0" fontId="21" fillId="4" borderId="2" xfId="6" applyFont="1" applyFill="1" applyBorder="1" applyAlignment="1">
      <alignment horizontal="center" vertical="center"/>
    </xf>
    <xf numFmtId="0" fontId="21" fillId="2" borderId="0" xfId="6" applyFont="1" applyFill="1" applyAlignment="1">
      <alignment horizontal="center" vertical="center"/>
    </xf>
    <xf numFmtId="0" fontId="21" fillId="0" borderId="0" xfId="6" applyFont="1" applyFill="1" applyAlignment="1">
      <alignment horizontal="center" vertical="center"/>
    </xf>
    <xf numFmtId="0" fontId="16" fillId="0" borderId="2" xfId="6" applyFont="1" applyBorder="1"/>
    <xf numFmtId="9" fontId="16" fillId="0" borderId="2" xfId="7" applyFont="1" applyBorder="1" applyAlignment="1">
      <alignment horizontal="center"/>
    </xf>
    <xf numFmtId="0" fontId="32" fillId="4" borderId="13" xfId="6" applyFont="1" applyFill="1" applyBorder="1" applyAlignment="1">
      <alignment horizontal="left" vertical="center" wrapText="1"/>
    </xf>
    <xf numFmtId="164" fontId="16" fillId="2" borderId="0" xfId="6" applyNumberFormat="1" applyFont="1" applyFill="1" applyBorder="1" applyAlignment="1"/>
    <xf numFmtId="0" fontId="16" fillId="2" borderId="0" xfId="6" applyFont="1" applyFill="1" applyBorder="1" applyAlignment="1"/>
    <xf numFmtId="2" fontId="16" fillId="2" borderId="0" xfId="6" applyNumberFormat="1" applyFont="1" applyFill="1" applyAlignment="1">
      <alignment horizontal="right"/>
    </xf>
    <xf numFmtId="0" fontId="23" fillId="2" borderId="0" xfId="0" applyFont="1" applyFill="1"/>
    <xf numFmtId="0" fontId="23" fillId="0" borderId="2" xfId="0" applyFont="1" applyBorder="1"/>
    <xf numFmtId="0" fontId="23" fillId="0" borderId="2" xfId="0" applyFont="1" applyFill="1" applyBorder="1" applyAlignment="1">
      <alignment vertical="justify" wrapText="1"/>
    </xf>
    <xf numFmtId="0" fontId="31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1" fillId="2" borderId="0" xfId="9" applyNumberFormat="1" applyFont="1" applyFill="1" applyBorder="1" applyAlignment="1">
      <alignment vertical="center"/>
    </xf>
    <xf numFmtId="0" fontId="36" fillId="2" borderId="0" xfId="5" applyFont="1" applyFill="1" applyProtection="1">
      <protection locked="0"/>
    </xf>
    <xf numFmtId="0" fontId="36" fillId="2" borderId="0" xfId="5" applyFont="1" applyFill="1" applyAlignment="1" applyProtection="1">
      <alignment vertical="justify" wrapText="1"/>
      <protection locked="0"/>
    </xf>
    <xf numFmtId="0" fontId="36" fillId="2" borderId="0" xfId="5" applyFont="1" applyFill="1" applyAlignment="1" applyProtection="1">
      <alignment vertical="justify" wrapText="1"/>
    </xf>
    <xf numFmtId="9" fontId="16" fillId="0" borderId="2" xfId="7" applyFont="1" applyBorder="1" applyAlignment="1" applyProtection="1">
      <alignment horizontal="center"/>
    </xf>
    <xf numFmtId="43" fontId="23" fillId="0" borderId="2" xfId="11" applyFont="1" applyBorder="1" applyAlignment="1">
      <alignment horizontal="right"/>
    </xf>
    <xf numFmtId="43" fontId="23" fillId="0" borderId="2" xfId="11" applyFont="1" applyBorder="1" applyAlignment="1">
      <alignment horizontal="right" wrapText="1"/>
    </xf>
    <xf numFmtId="0" fontId="25" fillId="7" borderId="2" xfId="5" applyFont="1" applyFill="1" applyBorder="1" applyAlignment="1">
      <alignment horizontal="center" wrapText="1"/>
    </xf>
    <xf numFmtId="0" fontId="25" fillId="7" borderId="2" xfId="5" applyFont="1" applyFill="1" applyBorder="1" applyAlignment="1">
      <alignment horizontal="center"/>
    </xf>
    <xf numFmtId="0" fontId="25" fillId="6" borderId="2" xfId="5" applyFont="1" applyFill="1" applyBorder="1" applyAlignment="1">
      <alignment horizontal="center" wrapText="1"/>
    </xf>
    <xf numFmtId="0" fontId="25" fillId="6" borderId="2" xfId="5" applyFont="1" applyFill="1" applyBorder="1" applyAlignment="1">
      <alignment horizontal="center"/>
    </xf>
    <xf numFmtId="0" fontId="33" fillId="7" borderId="2" xfId="5" applyFont="1" applyFill="1" applyBorder="1" applyAlignment="1">
      <alignment horizontal="center" vertical="center"/>
    </xf>
    <xf numFmtId="0" fontId="6" fillId="5" borderId="1" xfId="5" applyFont="1" applyFill="1" applyBorder="1" applyAlignment="1">
      <alignment horizontal="center"/>
    </xf>
    <xf numFmtId="165" fontId="7" fillId="5" borderId="2" xfId="5" applyNumberFormat="1" applyFont="1" applyFill="1" applyBorder="1" applyAlignment="1">
      <alignment horizontal="left" wrapText="1"/>
    </xf>
    <xf numFmtId="0" fontId="34" fillId="6" borderId="2" xfId="5" applyFont="1" applyFill="1" applyBorder="1" applyAlignment="1">
      <alignment horizontal="left"/>
    </xf>
    <xf numFmtId="4" fontId="33" fillId="6" borderId="0" xfId="5" applyNumberFormat="1" applyFont="1" applyFill="1"/>
    <xf numFmtId="1" fontId="33" fillId="6" borderId="0" xfId="5" applyNumberFormat="1" applyFont="1" applyFill="1"/>
    <xf numFmtId="0" fontId="33" fillId="6" borderId="3" xfId="5" applyFont="1" applyFill="1" applyBorder="1"/>
    <xf numFmtId="4" fontId="33" fillId="6" borderId="3" xfId="5" applyNumberFormat="1" applyFont="1" applyFill="1" applyBorder="1"/>
    <xf numFmtId="1" fontId="33" fillId="6" borderId="3" xfId="5" applyNumberFormat="1" applyFont="1" applyFill="1" applyBorder="1"/>
    <xf numFmtId="0" fontId="30" fillId="5" borderId="2" xfId="5" applyFont="1" applyFill="1" applyBorder="1" applyAlignment="1">
      <alignment horizontal="center" vertical="center"/>
    </xf>
    <xf numFmtId="0" fontId="9" fillId="5" borderId="2" xfId="5" applyFont="1" applyFill="1" applyBorder="1" applyAlignment="1">
      <alignment horizontal="center" vertical="center"/>
    </xf>
    <xf numFmtId="0" fontId="33" fillId="6" borderId="0" xfId="5" applyFont="1" applyFill="1" applyAlignment="1">
      <alignment horizontal="center" wrapText="1"/>
    </xf>
    <xf numFmtId="0" fontId="33" fillId="6" borderId="3" xfId="5" applyFont="1" applyFill="1" applyBorder="1" applyAlignment="1">
      <alignment horizontal="center" wrapText="1"/>
    </xf>
    <xf numFmtId="4" fontId="0" fillId="2" borderId="0" xfId="0" applyNumberFormat="1" applyFill="1"/>
    <xf numFmtId="4" fontId="49" fillId="6" borderId="0" xfId="0" applyNumberFormat="1" applyFont="1" applyFill="1"/>
    <xf numFmtId="164" fontId="23" fillId="6" borderId="0" xfId="5" applyNumberFormat="1" applyFont="1" applyFill="1"/>
    <xf numFmtId="0" fontId="17" fillId="6" borderId="2" xfId="6" applyFont="1" applyFill="1" applyBorder="1"/>
    <xf numFmtId="9" fontId="17" fillId="6" borderId="2" xfId="6" applyNumberFormat="1" applyFont="1" applyFill="1" applyBorder="1" applyAlignment="1">
      <alignment horizontal="center"/>
    </xf>
    <xf numFmtId="14" fontId="25" fillId="6" borderId="1" xfId="5" applyNumberFormat="1" applyFont="1" applyFill="1" applyBorder="1" applyAlignment="1">
      <alignment horizontal="center"/>
    </xf>
    <xf numFmtId="0" fontId="33" fillId="6" borderId="2" xfId="5" applyFont="1" applyFill="1" applyBorder="1"/>
    <xf numFmtId="4" fontId="33" fillId="6" borderId="2" xfId="5" applyNumberFormat="1" applyFont="1" applyFill="1" applyBorder="1" applyAlignment="1">
      <alignment horizontal="center"/>
    </xf>
    <xf numFmtId="0" fontId="33" fillId="6" borderId="2" xfId="5" applyFont="1" applyFill="1" applyBorder="1" applyAlignment="1">
      <alignment horizontal="center" vertical="justify" wrapText="1"/>
    </xf>
    <xf numFmtId="0" fontId="46" fillId="6" borderId="2" xfId="5" applyFont="1" applyFill="1" applyBorder="1" applyAlignment="1">
      <alignment horizontal="center" vertical="justify" wrapText="1"/>
    </xf>
    <xf numFmtId="44" fontId="33" fillId="6" borderId="2" xfId="3" applyFont="1" applyFill="1" applyBorder="1" applyAlignment="1">
      <alignment horizontal="center" vertical="justify" wrapText="1"/>
    </xf>
    <xf numFmtId="0" fontId="33" fillId="6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/>
    </xf>
    <xf numFmtId="0" fontId="35" fillId="6" borderId="0" xfId="5" applyFont="1" applyFill="1" applyAlignment="1" applyProtection="1">
      <alignment horizontal="center"/>
    </xf>
    <xf numFmtId="0" fontId="7" fillId="5" borderId="7" xfId="5" applyFont="1" applyFill="1" applyBorder="1" applyAlignment="1">
      <alignment horizontal="center" vertical="center"/>
    </xf>
    <xf numFmtId="0" fontId="7" fillId="5" borderId="8" xfId="5" applyFont="1" applyFill="1" applyBorder="1" applyAlignment="1">
      <alignment horizontal="center" vertical="center"/>
    </xf>
    <xf numFmtId="0" fontId="7" fillId="5" borderId="9" xfId="5" applyFont="1" applyFill="1" applyBorder="1" applyAlignment="1">
      <alignment horizontal="center" vertical="center"/>
    </xf>
    <xf numFmtId="0" fontId="25" fillId="6" borderId="2" xfId="5" applyFont="1" applyFill="1" applyBorder="1" applyAlignment="1">
      <alignment horizontal="center" vertical="center"/>
    </xf>
    <xf numFmtId="43" fontId="23" fillId="2" borderId="2" xfId="11" applyFont="1" applyFill="1" applyBorder="1" applyAlignment="1">
      <alignment horizontal="right"/>
    </xf>
    <xf numFmtId="0" fontId="7" fillId="4" borderId="2" xfId="0" applyFont="1" applyFill="1" applyBorder="1" applyAlignment="1">
      <alignment horizontal="center" vertical="center" wrapText="1"/>
    </xf>
    <xf numFmtId="165" fontId="7" fillId="4" borderId="2" xfId="3" applyNumberFormat="1" applyFont="1" applyFill="1" applyBorder="1"/>
    <xf numFmtId="2" fontId="7" fillId="4" borderId="2" xfId="3" applyNumberFormat="1" applyFont="1" applyFill="1" applyBorder="1" applyAlignment="1">
      <alignment horizontal="center" vertical="center"/>
    </xf>
    <xf numFmtId="44" fontId="7" fillId="4" borderId="2" xfId="3" applyFont="1" applyFill="1" applyBorder="1" applyAlignment="1">
      <alignment horizontal="center" vertical="center"/>
    </xf>
    <xf numFmtId="2" fontId="7" fillId="4" borderId="2" xfId="0" applyNumberFormat="1" applyFont="1" applyFill="1" applyBorder="1"/>
    <xf numFmtId="43" fontId="22" fillId="0" borderId="0" xfId="11" applyFont="1" applyAlignment="1">
      <alignment horizontal="right"/>
    </xf>
    <xf numFmtId="43" fontId="6" fillId="0" borderId="2" xfId="11" applyFont="1" applyBorder="1" applyAlignment="1">
      <alignment horizontal="right"/>
    </xf>
    <xf numFmtId="43" fontId="6" fillId="0" borderId="2" xfId="11" applyFont="1" applyBorder="1" applyAlignment="1">
      <alignment horizontal="center"/>
    </xf>
    <xf numFmtId="43" fontId="33" fillId="6" borderId="2" xfId="11" applyFont="1" applyFill="1" applyBorder="1" applyAlignment="1">
      <alignment horizontal="center"/>
    </xf>
    <xf numFmtId="43" fontId="6" fillId="0" borderId="2" xfId="11" applyFont="1" applyFill="1" applyBorder="1" applyAlignment="1">
      <alignment horizontal="center"/>
    </xf>
    <xf numFmtId="43" fontId="6" fillId="0" borderId="2" xfId="11" applyFont="1" applyFill="1" applyBorder="1" applyAlignment="1">
      <alignment horizontal="left"/>
    </xf>
    <xf numFmtId="43" fontId="6" fillId="0" borderId="2" xfId="11" applyFont="1" applyBorder="1" applyAlignment="1">
      <alignment horizontal="left" wrapText="1"/>
    </xf>
    <xf numFmtId="43" fontId="45" fillId="6" borderId="2" xfId="11" applyFont="1" applyFill="1" applyBorder="1"/>
    <xf numFmtId="43" fontId="28" fillId="2" borderId="0" xfId="11" applyFont="1" applyFill="1"/>
    <xf numFmtId="43" fontId="7" fillId="2" borderId="2" xfId="11" applyFont="1" applyFill="1" applyBorder="1" applyAlignment="1"/>
    <xf numFmtId="43" fontId="7" fillId="0" borderId="2" xfId="11" applyFont="1" applyFill="1" applyBorder="1" applyAlignment="1"/>
    <xf numFmtId="43" fontId="7" fillId="0" borderId="2" xfId="11" applyFont="1" applyBorder="1" applyAlignment="1"/>
    <xf numFmtId="43" fontId="34" fillId="6" borderId="2" xfId="11" applyFont="1" applyFill="1" applyBorder="1" applyAlignment="1">
      <alignment horizontal="left"/>
    </xf>
    <xf numFmtId="9" fontId="32" fillId="4" borderId="13" xfId="6" applyNumberFormat="1" applyFont="1" applyFill="1" applyBorder="1" applyAlignment="1">
      <alignment horizontal="left" vertical="center" wrapText="1"/>
    </xf>
    <xf numFmtId="43" fontId="6" fillId="2" borderId="2" xfId="11" applyFont="1" applyFill="1" applyBorder="1"/>
    <xf numFmtId="43" fontId="6" fillId="0" borderId="2" xfId="11" applyFont="1" applyBorder="1"/>
    <xf numFmtId="43" fontId="33" fillId="6" borderId="2" xfId="11" applyFont="1" applyFill="1" applyBorder="1" applyAlignment="1"/>
    <xf numFmtId="0" fontId="25" fillId="8" borderId="2" xfId="5" applyFont="1" applyFill="1" applyBorder="1" applyAlignment="1">
      <alignment horizontal="center" wrapText="1"/>
    </xf>
    <xf numFmtId="0" fontId="25" fillId="8" borderId="2" xfId="5" applyFont="1" applyFill="1" applyBorder="1" applyAlignment="1">
      <alignment horizontal="center"/>
    </xf>
    <xf numFmtId="43" fontId="6" fillId="0" borderId="2" xfId="11" applyFont="1" applyBorder="1" applyAlignment="1">
      <alignment horizontal="right" wrapText="1"/>
    </xf>
    <xf numFmtId="43" fontId="6" fillId="2" borderId="2" xfId="11" applyFont="1" applyFill="1" applyBorder="1" applyAlignment="1">
      <alignment horizontal="right"/>
    </xf>
    <xf numFmtId="0" fontId="25" fillId="6" borderId="2" xfId="5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left" wrapText="1"/>
    </xf>
    <xf numFmtId="43" fontId="28" fillId="2" borderId="0" xfId="5" applyNumberFormat="1" applyFont="1" applyFill="1"/>
    <xf numFmtId="0" fontId="52" fillId="6" borderId="0" xfId="0" applyFont="1" applyFill="1"/>
    <xf numFmtId="0" fontId="33" fillId="2" borderId="6" xfId="5" applyFont="1" applyFill="1" applyBorder="1" applyAlignment="1">
      <alignment vertical="top" wrapText="1"/>
    </xf>
    <xf numFmtId="0" fontId="33" fillId="2" borderId="0" xfId="5" applyFont="1" applyFill="1" applyBorder="1" applyAlignment="1">
      <alignment vertical="top" wrapText="1"/>
    </xf>
    <xf numFmtId="0" fontId="33" fillId="2" borderId="0" xfId="5" applyFont="1" applyFill="1" applyAlignment="1">
      <alignment vertical="top" wrapText="1"/>
    </xf>
    <xf numFmtId="0" fontId="6" fillId="2" borderId="2" xfId="0" applyFont="1" applyFill="1" applyBorder="1" applyAlignment="1">
      <alignment horizontal="left" vertical="justify" wrapText="1"/>
    </xf>
    <xf numFmtId="2" fontId="6" fillId="2" borderId="2" xfId="5" applyNumberFormat="1" applyFont="1" applyFill="1" applyBorder="1" applyAlignment="1">
      <alignment horizontal="center"/>
    </xf>
    <xf numFmtId="2" fontId="23" fillId="2" borderId="2" xfId="5" applyNumberFormat="1" applyFont="1" applyFill="1" applyBorder="1" applyAlignment="1">
      <alignment horizontal="center"/>
    </xf>
    <xf numFmtId="43" fontId="6" fillId="2" borderId="2" xfId="11" applyFont="1" applyFill="1" applyBorder="1" applyAlignment="1">
      <alignment horizontal="center"/>
    </xf>
    <xf numFmtId="0" fontId="6" fillId="2" borderId="2" xfId="0" applyFont="1" applyFill="1" applyBorder="1" applyAlignment="1">
      <alignment vertical="justify" wrapText="1"/>
    </xf>
    <xf numFmtId="43" fontId="23" fillId="2" borderId="0" xfId="11" applyFont="1" applyFill="1"/>
    <xf numFmtId="0" fontId="54" fillId="10" borderId="0" xfId="5" applyFont="1" applyFill="1" applyAlignment="1" applyProtection="1">
      <alignment vertical="justify" wrapText="1"/>
      <protection locked="0"/>
    </xf>
    <xf numFmtId="0" fontId="37" fillId="2" borderId="0" xfId="9" applyNumberFormat="1" applyFont="1" applyFill="1" applyBorder="1" applyAlignment="1" applyProtection="1">
      <alignment horizontal="center" vertical="center"/>
      <protection locked="0"/>
    </xf>
    <xf numFmtId="166" fontId="21" fillId="4" borderId="14" xfId="8" applyNumberFormat="1" applyFont="1" applyFill="1" applyBorder="1" applyAlignment="1">
      <alignment horizontal="left" vertical="center"/>
    </xf>
    <xf numFmtId="166" fontId="21" fillId="4" borderId="15" xfId="8" applyNumberFormat="1" applyFont="1" applyFill="1" applyBorder="1" applyAlignment="1">
      <alignment horizontal="left" vertical="center"/>
    </xf>
    <xf numFmtId="0" fontId="1" fillId="4" borderId="0" xfId="6" applyFont="1" applyFill="1" applyBorder="1" applyAlignment="1">
      <alignment horizontal="left" vertical="center" wrapText="1" indent="1"/>
    </xf>
    <xf numFmtId="0" fontId="16" fillId="4" borderId="14" xfId="6" applyFont="1" applyFill="1" applyBorder="1" applyAlignment="1">
      <alignment horizontal="left" vertical="center" wrapText="1" indent="1"/>
    </xf>
    <xf numFmtId="0" fontId="16" fillId="4" borderId="14" xfId="6" applyFont="1" applyFill="1" applyBorder="1" applyAlignment="1">
      <alignment horizontal="left" vertical="center" indent="1"/>
    </xf>
    <xf numFmtId="167" fontId="16" fillId="4" borderId="14" xfId="6" applyNumberFormat="1" applyFont="1" applyFill="1" applyBorder="1" applyAlignment="1">
      <alignment horizontal="left" vertical="center" indent="1"/>
    </xf>
    <xf numFmtId="0" fontId="38" fillId="2" borderId="0" xfId="9" applyNumberFormat="1" applyFont="1" applyFill="1" applyBorder="1" applyAlignment="1">
      <alignment horizontal="left" vertical="center"/>
    </xf>
    <xf numFmtId="0" fontId="16" fillId="0" borderId="2" xfId="6" applyFont="1" applyBorder="1" applyAlignment="1">
      <alignment horizontal="left"/>
    </xf>
    <xf numFmtId="166" fontId="21" fillId="4" borderId="15" xfId="8" applyNumberFormat="1" applyFont="1" applyFill="1" applyBorder="1" applyAlignment="1">
      <alignment vertical="center"/>
    </xf>
    <xf numFmtId="0" fontId="2" fillId="4" borderId="0" xfId="6" applyFont="1" applyFill="1" applyBorder="1" applyAlignment="1">
      <alignment horizontal="left" vertical="center" wrapText="1" indent="1"/>
    </xf>
    <xf numFmtId="0" fontId="13" fillId="4" borderId="14" xfId="1" applyFill="1" applyBorder="1" applyAlignment="1" applyProtection="1">
      <alignment horizontal="left" vertical="center" indent="1"/>
    </xf>
    <xf numFmtId="0" fontId="16" fillId="2" borderId="14" xfId="6" applyFont="1" applyFill="1" applyBorder="1" applyAlignment="1">
      <alignment horizontal="left" vertical="center" indent="1"/>
    </xf>
    <xf numFmtId="167" fontId="3" fillId="4" borderId="0" xfId="6" applyNumberFormat="1" applyFont="1" applyFill="1" applyBorder="1" applyAlignment="1">
      <alignment horizontal="left" vertical="center" wrapText="1" indent="1"/>
    </xf>
    <xf numFmtId="167" fontId="16" fillId="4" borderId="14" xfId="6" applyNumberFormat="1" applyFont="1" applyFill="1" applyBorder="1" applyAlignment="1">
      <alignment horizontal="left" vertical="center" wrapText="1" indent="1"/>
    </xf>
    <xf numFmtId="0" fontId="16" fillId="4" borderId="0" xfId="6" applyFont="1" applyFill="1" applyBorder="1" applyAlignment="1">
      <alignment horizontal="left" vertical="center" indent="1"/>
    </xf>
    <xf numFmtId="0" fontId="21" fillId="4" borderId="2" xfId="6" applyFont="1" applyFill="1" applyBorder="1" applyAlignment="1">
      <alignment horizontal="center" vertical="center"/>
    </xf>
    <xf numFmtId="0" fontId="16" fillId="0" borderId="2" xfId="6" applyFont="1" applyBorder="1" applyAlignment="1">
      <alignment wrapText="1"/>
    </xf>
    <xf numFmtId="0" fontId="18" fillId="6" borderId="0" xfId="6" applyFont="1" applyFill="1" applyBorder="1" applyAlignment="1" applyProtection="1">
      <alignment horizontal="left"/>
      <protection locked="0"/>
    </xf>
    <xf numFmtId="0" fontId="21" fillId="2" borderId="2" xfId="6" applyFont="1" applyFill="1" applyBorder="1" applyAlignment="1">
      <alignment horizontal="center"/>
    </xf>
    <xf numFmtId="0" fontId="18" fillId="6" borderId="13" xfId="6" applyFont="1" applyFill="1" applyBorder="1" applyAlignment="1">
      <alignment horizontal="left" vertical="center" wrapText="1"/>
    </xf>
    <xf numFmtId="0" fontId="18" fillId="6" borderId="2" xfId="6" applyFont="1" applyFill="1" applyBorder="1" applyAlignment="1">
      <alignment horizontal="center"/>
    </xf>
    <xf numFmtId="0" fontId="18" fillId="6" borderId="13" xfId="6" applyFont="1" applyFill="1" applyBorder="1" applyAlignment="1">
      <alignment horizontal="left" vertical="center"/>
    </xf>
    <xf numFmtId="0" fontId="45" fillId="6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49" fontId="33" fillId="6" borderId="2" xfId="0" applyNumberFormat="1" applyFont="1" applyFill="1" applyBorder="1" applyAlignment="1">
      <alignment horizontal="center" wrapText="1"/>
    </xf>
    <xf numFmtId="0" fontId="33" fillId="6" borderId="0" xfId="0" applyFont="1" applyFill="1" applyAlignment="1">
      <alignment horizontal="left"/>
    </xf>
    <xf numFmtId="0" fontId="7" fillId="4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39" fontId="22" fillId="2" borderId="2" xfId="5" applyNumberFormat="1" applyFont="1" applyFill="1" applyBorder="1" applyAlignment="1">
      <alignment horizontal="center"/>
    </xf>
    <xf numFmtId="0" fontId="22" fillId="2" borderId="2" xfId="5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68" fontId="22" fillId="2" borderId="2" xfId="11" applyNumberFormat="1" applyFont="1" applyFill="1" applyBorder="1" applyAlignment="1">
      <alignment horizontal="center"/>
    </xf>
    <xf numFmtId="0" fontId="40" fillId="6" borderId="6" xfId="5" applyFont="1" applyFill="1" applyBorder="1" applyAlignment="1">
      <alignment horizontal="left"/>
    </xf>
    <xf numFmtId="0" fontId="40" fillId="6" borderId="0" xfId="5" applyFont="1" applyFill="1" applyAlignment="1">
      <alignment horizontal="left"/>
    </xf>
    <xf numFmtId="0" fontId="45" fillId="6" borderId="5" xfId="5" applyFont="1" applyFill="1" applyBorder="1" applyAlignment="1">
      <alignment horizontal="center" vertical="center"/>
    </xf>
    <xf numFmtId="0" fontId="45" fillId="6" borderId="1" xfId="5" applyFont="1" applyFill="1" applyBorder="1" applyAlignment="1">
      <alignment horizontal="center" vertical="center"/>
    </xf>
    <xf numFmtId="0" fontId="45" fillId="6" borderId="4" xfId="5" applyFont="1" applyFill="1" applyBorder="1" applyAlignment="1">
      <alignment horizontal="center" vertical="center"/>
    </xf>
    <xf numFmtId="0" fontId="8" fillId="5" borderId="5" xfId="5" applyFont="1" applyFill="1" applyBorder="1" applyAlignment="1">
      <alignment horizontal="center"/>
    </xf>
    <xf numFmtId="0" fontId="8" fillId="5" borderId="1" xfId="5" applyFont="1" applyFill="1" applyBorder="1" applyAlignment="1">
      <alignment horizontal="center"/>
    </xf>
    <xf numFmtId="0" fontId="8" fillId="5" borderId="4" xfId="5" applyFont="1" applyFill="1" applyBorder="1" applyAlignment="1">
      <alignment horizontal="center"/>
    </xf>
    <xf numFmtId="0" fontId="6" fillId="0" borderId="5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/>
    </xf>
    <xf numFmtId="0" fontId="6" fillId="0" borderId="5" xfId="5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6" fillId="0" borderId="4" xfId="5" applyFont="1" applyBorder="1" applyAlignment="1">
      <alignment horizontal="left"/>
    </xf>
    <xf numFmtId="0" fontId="47" fillId="6" borderId="10" xfId="5" applyFont="1" applyFill="1" applyBorder="1" applyAlignment="1">
      <alignment horizontal="center" vertical="center"/>
    </xf>
    <xf numFmtId="0" fontId="47" fillId="6" borderId="11" xfId="5" applyFont="1" applyFill="1" applyBorder="1" applyAlignment="1">
      <alignment horizontal="center" vertical="center"/>
    </xf>
    <xf numFmtId="0" fontId="25" fillId="8" borderId="5" xfId="5" applyFont="1" applyFill="1" applyBorder="1" applyAlignment="1">
      <alignment horizontal="center"/>
    </xf>
    <xf numFmtId="0" fontId="25" fillId="8" borderId="1" xfId="5" applyFont="1" applyFill="1" applyBorder="1" applyAlignment="1">
      <alignment horizontal="center"/>
    </xf>
    <xf numFmtId="0" fontId="25" fillId="8" borderId="4" xfId="5" applyFont="1" applyFill="1" applyBorder="1" applyAlignment="1">
      <alignment horizontal="center"/>
    </xf>
    <xf numFmtId="0" fontId="25" fillId="6" borderId="5" xfId="5" applyFont="1" applyFill="1" applyBorder="1" applyAlignment="1">
      <alignment horizontal="center" vertical="center"/>
    </xf>
    <xf numFmtId="0" fontId="25" fillId="6" borderId="1" xfId="5" applyFont="1" applyFill="1" applyBorder="1" applyAlignment="1">
      <alignment horizontal="center" vertical="center"/>
    </xf>
    <xf numFmtId="0" fontId="25" fillId="6" borderId="4" xfId="5" applyFont="1" applyFill="1" applyBorder="1" applyAlignment="1">
      <alignment horizontal="center" vertical="center"/>
    </xf>
    <xf numFmtId="0" fontId="6" fillId="5" borderId="5" xfId="5" applyFont="1" applyFill="1" applyBorder="1" applyAlignment="1">
      <alignment horizontal="center"/>
    </xf>
    <xf numFmtId="0" fontId="6" fillId="5" borderId="1" xfId="5" applyFont="1" applyFill="1" applyBorder="1" applyAlignment="1">
      <alignment horizontal="center"/>
    </xf>
    <xf numFmtId="0" fontId="6" fillId="5" borderId="4" xfId="5" applyFont="1" applyFill="1" applyBorder="1" applyAlignment="1">
      <alignment horizontal="center"/>
    </xf>
    <xf numFmtId="168" fontId="33" fillId="6" borderId="2" xfId="11" applyNumberFormat="1" applyFont="1" applyFill="1" applyBorder="1" applyAlignment="1">
      <alignment horizontal="center"/>
    </xf>
    <xf numFmtId="0" fontId="33" fillId="6" borderId="5" xfId="5" applyFont="1" applyFill="1" applyBorder="1" applyAlignment="1">
      <alignment horizontal="center" vertical="center"/>
    </xf>
    <xf numFmtId="0" fontId="33" fillId="6" borderId="1" xfId="5" applyFont="1" applyFill="1" applyBorder="1" applyAlignment="1">
      <alignment horizontal="center" vertical="center"/>
    </xf>
    <xf numFmtId="0" fontId="33" fillId="6" borderId="4" xfId="5" applyFont="1" applyFill="1" applyBorder="1" applyAlignment="1">
      <alignment horizontal="center" vertical="center"/>
    </xf>
    <xf numFmtId="0" fontId="25" fillId="8" borderId="2" xfId="5" applyFont="1" applyFill="1" applyBorder="1" applyAlignment="1">
      <alignment horizontal="center"/>
    </xf>
    <xf numFmtId="4" fontId="39" fillId="5" borderId="2" xfId="5" applyNumberFormat="1" applyFont="1" applyFill="1" applyBorder="1" applyAlignment="1">
      <alignment horizontal="center"/>
    </xf>
    <xf numFmtId="0" fontId="39" fillId="5" borderId="2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left"/>
    </xf>
    <xf numFmtId="0" fontId="6" fillId="2" borderId="1" xfId="5" applyFont="1" applyFill="1" applyBorder="1" applyAlignment="1">
      <alignment horizontal="left"/>
    </xf>
    <xf numFmtId="0" fontId="6" fillId="2" borderId="4" xfId="5" applyFont="1" applyFill="1" applyBorder="1" applyAlignment="1">
      <alignment horizontal="left"/>
    </xf>
    <xf numFmtId="4" fontId="8" fillId="5" borderId="2" xfId="5" applyNumberFormat="1" applyFont="1" applyFill="1" applyBorder="1" applyAlignment="1">
      <alignment horizontal="center"/>
    </xf>
    <xf numFmtId="0" fontId="7" fillId="5" borderId="5" xfId="5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/>
    </xf>
    <xf numFmtId="0" fontId="7" fillId="5" borderId="4" xfId="5" applyFont="1" applyFill="1" applyBorder="1" applyAlignment="1">
      <alignment horizontal="center" vertical="center"/>
    </xf>
    <xf numFmtId="0" fontId="7" fillId="5" borderId="2" xfId="5" applyFont="1" applyFill="1" applyBorder="1" applyAlignment="1">
      <alignment horizontal="center" wrapText="1"/>
    </xf>
    <xf numFmtId="0" fontId="45" fillId="6" borderId="5" xfId="5" applyFont="1" applyFill="1" applyBorder="1" applyAlignment="1">
      <alignment horizontal="center"/>
    </xf>
    <xf numFmtId="0" fontId="45" fillId="6" borderId="1" xfId="5" applyFont="1" applyFill="1" applyBorder="1" applyAlignment="1">
      <alignment horizontal="center"/>
    </xf>
    <xf numFmtId="0" fontId="45" fillId="6" borderId="4" xfId="5" applyFont="1" applyFill="1" applyBorder="1" applyAlignment="1">
      <alignment horizontal="center"/>
    </xf>
    <xf numFmtId="0" fontId="45" fillId="6" borderId="2" xfId="5" applyFont="1" applyFill="1" applyBorder="1" applyAlignment="1">
      <alignment horizontal="left"/>
    </xf>
    <xf numFmtId="0" fontId="24" fillId="9" borderId="6" xfId="5" applyFont="1" applyFill="1" applyBorder="1" applyAlignment="1">
      <alignment horizontal="left" vertical="top" wrapText="1"/>
    </xf>
    <xf numFmtId="0" fontId="24" fillId="9" borderId="0" xfId="5" applyFont="1" applyFill="1" applyAlignment="1">
      <alignment horizontal="left" vertical="top" wrapText="1"/>
    </xf>
    <xf numFmtId="0" fontId="7" fillId="5" borderId="7" xfId="5" applyFont="1" applyFill="1" applyBorder="1" applyAlignment="1">
      <alignment horizontal="center" vertical="center"/>
    </xf>
    <xf numFmtId="0" fontId="7" fillId="5" borderId="8" xfId="5" applyFont="1" applyFill="1" applyBorder="1" applyAlignment="1">
      <alignment horizontal="center" vertical="center"/>
    </xf>
    <xf numFmtId="0" fontId="7" fillId="5" borderId="9" xfId="5" applyFont="1" applyFill="1" applyBorder="1" applyAlignment="1">
      <alignment horizontal="center" vertical="center"/>
    </xf>
    <xf numFmtId="0" fontId="25" fillId="7" borderId="2" xfId="5" applyFont="1" applyFill="1" applyBorder="1" applyAlignment="1">
      <alignment horizontal="center"/>
    </xf>
    <xf numFmtId="0" fontId="25" fillId="6" borderId="2" xfId="5" applyFont="1" applyFill="1" applyBorder="1" applyAlignment="1">
      <alignment horizontal="center"/>
    </xf>
    <xf numFmtId="0" fontId="30" fillId="5" borderId="2" xfId="5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33" fillId="6" borderId="0" xfId="5" applyFont="1" applyFill="1" applyBorder="1" applyAlignment="1">
      <alignment horizontal="center" vertical="center" wrapText="1"/>
    </xf>
    <xf numFmtId="0" fontId="45" fillId="6" borderId="0" xfId="0" applyFont="1" applyFill="1" applyAlignment="1">
      <alignment horizontal="center" vertical="center"/>
    </xf>
  </cellXfs>
  <cellStyles count="12">
    <cellStyle name="Hiperlink" xfId="1" builtinId="8"/>
    <cellStyle name="Moeda" xfId="2" builtinId="4"/>
    <cellStyle name="Moeda 2" xfId="3"/>
    <cellStyle name="Normal" xfId="0" builtinId="0"/>
    <cellStyle name="Normal 2" xfId="4"/>
    <cellStyle name="Normal 3" xfId="5"/>
    <cellStyle name="Normal 4" xfId="6"/>
    <cellStyle name="Porcentagem 2" xfId="7"/>
    <cellStyle name="Título 3" xfId="8" builtinId="18"/>
    <cellStyle name="Título 5" xfId="9"/>
    <cellStyle name="Vírgula" xfId="11" builtinId="3"/>
    <cellStyle name="Vírgula 2" xfId="10"/>
  </cellStyles>
  <dxfs count="0"/>
  <tableStyles count="0" defaultTableStyle="TableStyleMedium9" defaultPivotStyle="PivotStyleLight16"/>
  <colors>
    <mruColors>
      <color rgb="FF435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Custo</a:t>
            </a:r>
            <a:r>
              <a:rPr lang="pt-BR" baseline="0"/>
              <a:t> Operacional Efetivo (COE)</a:t>
            </a:r>
            <a:r>
              <a:rPr lang="pt-B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71-4CDD-BFB0-7B0A3042983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71-4CDD-BFB0-7B0A3042983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71-4CDD-BFB0-7B0A3042983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571-4CDD-BFB0-7B0A3042983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571-4CDD-BFB0-7B0A3042983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571-4CDD-BFB0-7B0A3042983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571-4CDD-BFB0-7B0A3042983E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571-4CDD-BFB0-7B0A3042983E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571-4CDD-BFB0-7B0A3042983E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571-4CDD-BFB0-7B0A3042983E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571-4CDD-BFB0-7B0A3042983E}"/>
              </c:ext>
            </c:extLst>
          </c:dPt>
          <c:dLbls>
            <c:dLbl>
              <c:idx val="9"/>
              <c:layout>
                <c:manualLayout>
                  <c:x val="2.527468549189972E-2"/>
                  <c:y val="-5.10771498390287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571-4CDD-BFB0-7B0A3042983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Resumo!$A$5:$A$15</c:f>
              <c:strCache>
                <c:ptCount val="11"/>
                <c:pt idx="0">
                  <c:v>Mão-de-obra Comum</c:v>
                </c:pt>
                <c:pt idx="1">
                  <c:v>Diarista</c:v>
                </c:pt>
                <c:pt idx="2">
                  <c:v>Mão-de-obra Tratorista</c:v>
                </c:pt>
                <c:pt idx="3">
                  <c:v>Mão-de-obra Sangrador</c:v>
                </c:pt>
                <c:pt idx="4">
                  <c:v>Mão-de-obra Fiscal</c:v>
                </c:pt>
                <c:pt idx="5">
                  <c:v>Transporte de Funcionários</c:v>
                </c:pt>
                <c:pt idx="6">
                  <c:v>Combustível</c:v>
                </c:pt>
                <c:pt idx="7">
                  <c:v>Operação de Máquinas</c:v>
                </c:pt>
                <c:pt idx="8">
                  <c:v>Material Consumido Sangria</c:v>
                </c:pt>
                <c:pt idx="9">
                  <c:v>Material Consumido Manejo</c:v>
                </c:pt>
                <c:pt idx="10">
                  <c:v>Encargos Sociais</c:v>
                </c:pt>
              </c:strCache>
            </c:strRef>
          </c:cat>
          <c:val>
            <c:numRef>
              <c:f>Resumo!$C$5:$C$15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1571-4CDD-BFB0-7B0A304298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07542478242847"/>
          <c:y val="0.1920585111015736"/>
          <c:w val="0.27439825942809781"/>
          <c:h val="0.61111394003284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Custo</a:t>
            </a:r>
            <a:r>
              <a:rPr lang="pt-BR" baseline="0"/>
              <a:t> Operacional Total (COT)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E9-43AD-B746-B08D6CBCB7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6E9-43AD-B746-B08D6CBCB7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6E9-43AD-B746-B08D6CBCB7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6E9-43AD-B746-B08D6CBCB7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6E9-43AD-B746-B08D6CBCB7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6E9-43AD-B746-B08D6CBCB7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6E9-43AD-B746-B08D6CBCB7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6E9-43AD-B746-B08D6CBCB78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6E9-43AD-B746-B08D6CBCB78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6E9-43AD-B746-B08D6CBCB78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6E9-43AD-B746-B08D6CBCB78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6E9-43AD-B746-B08D6CBCB78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6E9-43AD-B746-B08D6CBCB78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6E9-43AD-B746-B08D6CBCB78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6E9-43AD-B746-B08D6CBCB78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6E9-43AD-B746-B08D6CBCB78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6E9-43AD-B746-B08D6CBCB788}"/>
              </c:ext>
            </c:extLst>
          </c:dPt>
          <c:dLbls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06E9-43AD-B746-B08D6CBCB788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5.6938409061526002E-2"/>
                  <c:y val="-7.46318655100359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9658799437573391E-2"/>
                  <c:y val="-5.8087122495118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Resumo!$A$5:$A$21</c:f>
              <c:strCache>
                <c:ptCount val="17"/>
                <c:pt idx="0">
                  <c:v>Mão-de-obra Comum</c:v>
                </c:pt>
                <c:pt idx="1">
                  <c:v>Diarista</c:v>
                </c:pt>
                <c:pt idx="2">
                  <c:v>Mão-de-obra Tratorista</c:v>
                </c:pt>
                <c:pt idx="3">
                  <c:v>Mão-de-obra Sangrador</c:v>
                </c:pt>
                <c:pt idx="4">
                  <c:v>Mão-de-obra Fiscal</c:v>
                </c:pt>
                <c:pt idx="5">
                  <c:v>Transporte de Funcionários</c:v>
                </c:pt>
                <c:pt idx="6">
                  <c:v>Combustível</c:v>
                </c:pt>
                <c:pt idx="7">
                  <c:v>Operação de Máquinas</c:v>
                </c:pt>
                <c:pt idx="8">
                  <c:v>Material Consumido Sangria</c:v>
                </c:pt>
                <c:pt idx="9">
                  <c:v>Material Consumido Manejo</c:v>
                </c:pt>
                <c:pt idx="10">
                  <c:v>Encargos Sociais</c:v>
                </c:pt>
                <c:pt idx="11">
                  <c:v>Custo Operacional Efetivo (COE)</c:v>
                </c:pt>
                <c:pt idx="12">
                  <c:v>Depreciação de Máquinas</c:v>
                </c:pt>
                <c:pt idx="13">
                  <c:v>Depreciação do Seringal</c:v>
                </c:pt>
                <c:pt idx="14">
                  <c:v>Assistência  Técnica</c:v>
                </c:pt>
                <c:pt idx="15">
                  <c:v>Encargos Financeiros</c:v>
                </c:pt>
                <c:pt idx="16">
                  <c:v>CSSR</c:v>
                </c:pt>
              </c:strCache>
            </c:strRef>
          </c:cat>
          <c:val>
            <c:numRef>
              <c:f>Resumo!$D$5:$D$21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06E9-43AD-B746-B08D6CBCB78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6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9829801</xdr:colOff>
      <xdr:row>2</xdr:row>
      <xdr:rowOff>1133475</xdr:rowOff>
    </xdr:to>
    <xdr:grpSp>
      <xdr:nvGrpSpPr>
        <xdr:cNvPr id="17" name="Grupo 16"/>
        <xdr:cNvGrpSpPr/>
      </xdr:nvGrpSpPr>
      <xdr:grpSpPr>
        <a:xfrm>
          <a:off x="1" y="0"/>
          <a:ext cx="9829800" cy="1666875"/>
          <a:chOff x="0" y="0"/>
          <a:chExt cx="9693966" cy="1668116"/>
        </a:xfrm>
      </xdr:grpSpPr>
      <xdr:pic>
        <xdr:nvPicPr>
          <xdr:cNvPr id="18" name="Imagem 3" descr="Resultado de imagem para sebra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1042" y="0"/>
            <a:ext cx="1323926" cy="857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Picture 4" descr="http://www.aprob.com.br/resources/images/logo_aprob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9877" y="93178"/>
            <a:ext cx="4343703" cy="7019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6" descr="C:\Users\Livia\Google Drive\SEBRAE 2018\SUSTENTABILIDADE AGROFLORESTAL\Cartilha\imagens\ABRABO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29781" y="810867"/>
            <a:ext cx="2043568" cy="7099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5596" y="810454"/>
            <a:ext cx="1687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m 21" descr="C:\Users\Livia\Google Drive\SEBRAE 2018\SUSTENTABILIDADE AGROFLORESTAL\Cartilha\image007.png"/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6565"/>
            <a:ext cx="1234109" cy="162339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3" name="Imagem 22" descr="C:\Users\Livia\Google Drive\SEBRAE 2018\SUSTENTABILIDADE AGROFLORESTAL\Cartilha\image007.png"/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59857" y="44725"/>
            <a:ext cx="1234109" cy="162339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1510749</xdr:colOff>
      <xdr:row>2</xdr:row>
      <xdr:rowOff>152399</xdr:rowOff>
    </xdr:to>
    <xdr:grpSp>
      <xdr:nvGrpSpPr>
        <xdr:cNvPr id="3" name="Grupo 2"/>
        <xdr:cNvGrpSpPr/>
      </xdr:nvGrpSpPr>
      <xdr:grpSpPr>
        <a:xfrm>
          <a:off x="0" y="0"/>
          <a:ext cx="9693966" cy="1668116"/>
          <a:chOff x="0" y="0"/>
          <a:chExt cx="9693966" cy="1668116"/>
        </a:xfrm>
      </xdr:grpSpPr>
      <xdr:pic>
        <xdr:nvPicPr>
          <xdr:cNvPr id="39271" name="Imagem 3" descr="Resultado de imagem para sebra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1042" y="0"/>
            <a:ext cx="1323926" cy="857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272" name="Picture 4" descr="http://www.aprob.com.br/resources/images/logo_aprob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9877" y="93178"/>
            <a:ext cx="4343703" cy="7019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273" name="Imagem 6" descr="C:\Users\Livia\Google Drive\SEBRAE 2018\SUSTENTABILIDADE AGROFLORESTAL\Cartilha\imagens\ABRABO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29781" y="810867"/>
            <a:ext cx="2043568" cy="7099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274" name="Imagem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65596" y="810454"/>
            <a:ext cx="1687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7" descr="C:\Users\Livia\Google Drive\SEBRAE 2018\SUSTENTABILIDADE AGROFLORESTAL\Cartilha\image007.png"/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6565"/>
            <a:ext cx="1234109" cy="162339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Imagem 8" descr="C:\Users\Livia\Google Drive\SEBRAE 2018\SUSTENTABILIDADE AGROFLORESTAL\Cartilha\image007.png"/>
          <xdr:cNvPicPr/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59857" y="44725"/>
            <a:ext cx="1234109" cy="162339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9</xdr:col>
      <xdr:colOff>352425</xdr:colOff>
      <xdr:row>24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460375</xdr:colOff>
      <xdr:row>24</xdr:row>
      <xdr:rowOff>111124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25"/>
  <sheetViews>
    <sheetView tabSelected="1" zoomScaleNormal="100" zoomScaleSheetLayoutView="100" workbookViewId="0">
      <selection activeCell="A5" sqref="A5"/>
    </sheetView>
  </sheetViews>
  <sheetFormatPr defaultRowHeight="21" x14ac:dyDescent="0.35"/>
  <cols>
    <col min="1" max="1" width="147.7109375" style="84" customWidth="1"/>
    <col min="2" max="16384" width="9.140625" style="83"/>
  </cols>
  <sheetData>
    <row r="3" spans="1:1" ht="91.5" customHeight="1" x14ac:dyDescent="0.35"/>
    <row r="4" spans="1:1" x14ac:dyDescent="0.35">
      <c r="A4" s="125" t="s">
        <v>122</v>
      </c>
    </row>
    <row r="5" spans="1:1" x14ac:dyDescent="0.35">
      <c r="A5" s="85"/>
    </row>
    <row r="6" spans="1:1" ht="63" x14ac:dyDescent="0.35">
      <c r="A6" s="85" t="s">
        <v>205</v>
      </c>
    </row>
    <row r="7" spans="1:1" x14ac:dyDescent="0.35">
      <c r="A7" s="85"/>
    </row>
    <row r="8" spans="1:1" ht="42" x14ac:dyDescent="0.35">
      <c r="A8" s="85" t="s">
        <v>103</v>
      </c>
    </row>
    <row r="9" spans="1:1" x14ac:dyDescent="0.35">
      <c r="A9" s="85"/>
    </row>
    <row r="10" spans="1:1" ht="42" x14ac:dyDescent="0.35">
      <c r="A10" s="85" t="s">
        <v>104</v>
      </c>
    </row>
    <row r="11" spans="1:1" x14ac:dyDescent="0.35">
      <c r="A11" s="85"/>
    </row>
    <row r="12" spans="1:1" ht="42" x14ac:dyDescent="0.35">
      <c r="A12" s="85" t="s">
        <v>97</v>
      </c>
    </row>
    <row r="13" spans="1:1" x14ac:dyDescent="0.35">
      <c r="A13" s="85"/>
    </row>
    <row r="14" spans="1:1" ht="150" customHeight="1" x14ac:dyDescent="0.35">
      <c r="A14" s="85" t="s">
        <v>207</v>
      </c>
    </row>
    <row r="15" spans="1:1" x14ac:dyDescent="0.35">
      <c r="A15" s="85"/>
    </row>
    <row r="16" spans="1:1" ht="63" x14ac:dyDescent="0.35">
      <c r="A16" s="85" t="s">
        <v>157</v>
      </c>
    </row>
    <row r="17" spans="1:1" x14ac:dyDescent="0.35">
      <c r="A17" s="85"/>
    </row>
    <row r="18" spans="1:1" ht="42" x14ac:dyDescent="0.35">
      <c r="A18" s="85" t="s">
        <v>99</v>
      </c>
    </row>
    <row r="19" spans="1:1" x14ac:dyDescent="0.35">
      <c r="A19" s="85" t="s">
        <v>100</v>
      </c>
    </row>
    <row r="20" spans="1:1" x14ac:dyDescent="0.35">
      <c r="A20" s="85" t="s">
        <v>101</v>
      </c>
    </row>
    <row r="21" spans="1:1" x14ac:dyDescent="0.35">
      <c r="A21" s="85" t="s">
        <v>102</v>
      </c>
    </row>
    <row r="22" spans="1:1" x14ac:dyDescent="0.35">
      <c r="A22" s="85" t="s">
        <v>188</v>
      </c>
    </row>
    <row r="23" spans="1:1" x14ac:dyDescent="0.35">
      <c r="A23" s="85" t="s">
        <v>189</v>
      </c>
    </row>
    <row r="25" spans="1:1" x14ac:dyDescent="0.35">
      <c r="A25" s="170" t="s">
        <v>206</v>
      </c>
    </row>
  </sheetData>
  <sheetProtection selectLockedCells="1"/>
  <pageMargins left="0.511811024" right="0.511811024" top="0.78740157499999996" bottom="0.78740157499999996" header="0.31496062000000002" footer="0.31496062000000002"/>
  <pageSetup paperSize="9" scale="9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AN228"/>
  <sheetViews>
    <sheetView zoomScale="115" zoomScaleNormal="115" zoomScaleSheetLayoutView="120" workbookViewId="0">
      <selection activeCell="I2" sqref="I2"/>
    </sheetView>
  </sheetViews>
  <sheetFormatPr defaultRowHeight="15" x14ac:dyDescent="0.25"/>
  <cols>
    <col min="1" max="1" width="10.140625" style="65" customWidth="1"/>
    <col min="2" max="2" width="17.85546875" style="65" customWidth="1"/>
    <col min="3" max="3" width="39.140625" style="65" customWidth="1"/>
    <col min="4" max="4" width="13.5703125" style="65" bestFit="1" customWidth="1"/>
    <col min="5" max="5" width="28.7109375" style="65" customWidth="1"/>
    <col min="6" max="6" width="13.28515625" style="65" customWidth="1"/>
    <col min="7" max="7" width="23.140625" style="65" customWidth="1"/>
    <col min="8" max="40" width="9.140625" style="64"/>
    <col min="41" max="16384" width="9.140625" style="65"/>
  </cols>
  <sheetData>
    <row r="1" spans="1:40" s="60" customFormat="1" ht="100.5" customHeight="1" x14ac:dyDescent="0.25">
      <c r="A1" s="171"/>
      <c r="B1" s="171"/>
      <c r="C1" s="171"/>
      <c r="D1" s="171"/>
      <c r="E1" s="171"/>
      <c r="F1" s="171"/>
      <c r="G1" s="171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s="60" customFormat="1" ht="18.75" x14ac:dyDescent="0.25">
      <c r="A2" s="82"/>
      <c r="B2" s="178"/>
      <c r="C2" s="178"/>
      <c r="D2" s="178"/>
      <c r="E2" s="178"/>
      <c r="F2" s="178"/>
      <c r="G2" s="178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</row>
    <row r="3" spans="1:40" s="59" customFormat="1" x14ac:dyDescent="0.25">
      <c r="C3"/>
    </row>
    <row r="4" spans="1:40" s="60" customFormat="1" ht="15.75" thickBot="1" x14ac:dyDescent="0.3">
      <c r="A4" s="59"/>
      <c r="B4" s="172" t="s">
        <v>65</v>
      </c>
      <c r="C4" s="174"/>
      <c r="D4" s="59"/>
      <c r="E4" s="61" t="s">
        <v>66</v>
      </c>
      <c r="F4" s="176"/>
      <c r="G4" s="176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</row>
    <row r="5" spans="1:40" s="60" customFormat="1" ht="16.5" thickTop="1" thickBot="1" x14ac:dyDescent="0.3">
      <c r="A5" s="59"/>
      <c r="B5" s="173"/>
      <c r="C5" s="175"/>
      <c r="D5" s="59"/>
      <c r="E5" s="61" t="s">
        <v>67</v>
      </c>
      <c r="F5" s="177"/>
      <c r="G5" s="177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1:40" s="60" customFormat="1" ht="16.5" thickTop="1" thickBot="1" x14ac:dyDescent="0.3">
      <c r="A6" s="59"/>
      <c r="B6" s="180" t="s">
        <v>68</v>
      </c>
      <c r="C6" s="181"/>
      <c r="D6" s="59"/>
      <c r="E6" s="61" t="s">
        <v>69</v>
      </c>
      <c r="F6" s="182"/>
      <c r="G6" s="176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</row>
    <row r="7" spans="1:40" s="60" customFormat="1" ht="16.5" thickTop="1" thickBot="1" x14ac:dyDescent="0.3">
      <c r="A7" s="59"/>
      <c r="B7" s="180"/>
      <c r="C7" s="175"/>
      <c r="D7" s="59"/>
      <c r="E7" s="62"/>
      <c r="F7" s="183"/>
      <c r="G7" s="183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60" customFormat="1" ht="16.5" thickTop="1" thickBot="1" x14ac:dyDescent="0.3">
      <c r="A8" s="59"/>
      <c r="B8" s="180" t="s">
        <v>70</v>
      </c>
      <c r="C8" s="184"/>
      <c r="D8" s="59"/>
      <c r="E8" s="61" t="s">
        <v>166</v>
      </c>
      <c r="F8" s="176"/>
      <c r="G8" s="176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</row>
    <row r="9" spans="1:40" s="60" customFormat="1" ht="16.5" thickTop="1" thickBot="1" x14ac:dyDescent="0.3">
      <c r="A9" s="59"/>
      <c r="B9" s="180"/>
      <c r="C9" s="185"/>
      <c r="D9" s="59"/>
      <c r="E9" s="61" t="s">
        <v>167</v>
      </c>
      <c r="F9" s="176"/>
      <c r="G9" s="176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</row>
    <row r="10" spans="1:40" s="60" customFormat="1" ht="15.75" thickTop="1" x14ac:dyDescent="0.25">
      <c r="A10" s="63"/>
      <c r="B10" s="59"/>
      <c r="C10" s="59"/>
      <c r="D10" s="59"/>
      <c r="E10" s="61" t="s">
        <v>168</v>
      </c>
      <c r="F10" s="186"/>
      <c r="G10" s="186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</row>
    <row r="11" spans="1:40" s="60" customFormat="1" x14ac:dyDescent="0.25">
      <c r="A11" s="63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</row>
    <row r="12" spans="1:40" x14ac:dyDescent="0.25">
      <c r="A12" s="189" t="s">
        <v>175</v>
      </c>
      <c r="B12" s="189"/>
      <c r="C12" s="189"/>
      <c r="D12" s="189"/>
      <c r="E12" s="189"/>
      <c r="F12" s="189"/>
      <c r="G12" s="189"/>
    </row>
    <row r="13" spans="1:40" s="64" customFormat="1" x14ac:dyDescent="0.25"/>
    <row r="14" spans="1:40" s="64" customFormat="1" x14ac:dyDescent="0.25">
      <c r="A14" s="190" t="s">
        <v>176</v>
      </c>
      <c r="B14" s="190"/>
      <c r="C14" s="190"/>
      <c r="D14" s="190"/>
      <c r="E14" s="66"/>
      <c r="F14" s="66"/>
      <c r="G14" s="66"/>
    </row>
    <row r="15" spans="1:40" s="69" customFormat="1" x14ac:dyDescent="0.2">
      <c r="A15" s="187" t="s">
        <v>11</v>
      </c>
      <c r="B15" s="187"/>
      <c r="C15" s="67" t="s">
        <v>164</v>
      </c>
      <c r="D15" s="67" t="s">
        <v>165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</row>
    <row r="16" spans="1:40" x14ac:dyDescent="0.25">
      <c r="A16" s="179" t="s">
        <v>95</v>
      </c>
      <c r="B16" s="179"/>
      <c r="C16" s="70"/>
      <c r="D16" s="86" t="e">
        <f t="shared" ref="D16:D22" si="0">C16/$C$23</f>
        <v>#DIV/0!</v>
      </c>
      <c r="E16" s="64"/>
      <c r="F16" s="64"/>
      <c r="G16" s="64"/>
      <c r="AN16" s="65"/>
    </row>
    <row r="17" spans="1:40" x14ac:dyDescent="0.25">
      <c r="A17" s="179" t="s">
        <v>96</v>
      </c>
      <c r="B17" s="179"/>
      <c r="C17" s="70"/>
      <c r="D17" s="71" t="e">
        <f t="shared" si="0"/>
        <v>#DIV/0!</v>
      </c>
      <c r="E17" s="64"/>
      <c r="F17" s="64"/>
      <c r="G17" s="64"/>
      <c r="AN17" s="65"/>
    </row>
    <row r="18" spans="1:40" x14ac:dyDescent="0.25">
      <c r="A18" s="188" t="s">
        <v>71</v>
      </c>
      <c r="B18" s="188"/>
      <c r="C18" s="70"/>
      <c r="D18" s="71" t="e">
        <f t="shared" si="0"/>
        <v>#DIV/0!</v>
      </c>
      <c r="E18" s="64"/>
      <c r="F18" s="64"/>
      <c r="G18" s="64"/>
      <c r="AN18" s="65"/>
    </row>
    <row r="19" spans="1:40" x14ac:dyDescent="0.25">
      <c r="A19" s="179" t="s">
        <v>72</v>
      </c>
      <c r="B19" s="179"/>
      <c r="C19" s="70"/>
      <c r="D19" s="71" t="e">
        <f t="shared" si="0"/>
        <v>#DIV/0!</v>
      </c>
      <c r="E19" s="64"/>
      <c r="F19" s="64"/>
      <c r="G19" s="64"/>
      <c r="AN19" s="65"/>
    </row>
    <row r="20" spans="1:40" x14ac:dyDescent="0.25">
      <c r="A20" s="179" t="s">
        <v>73</v>
      </c>
      <c r="B20" s="179"/>
      <c r="C20" s="70"/>
      <c r="D20" s="71" t="e">
        <f t="shared" si="0"/>
        <v>#DIV/0!</v>
      </c>
      <c r="E20" s="64"/>
      <c r="F20" s="64"/>
      <c r="G20" s="64"/>
      <c r="AN20" s="65"/>
    </row>
    <row r="21" spans="1:40" x14ac:dyDescent="0.25">
      <c r="A21" s="179" t="s">
        <v>74</v>
      </c>
      <c r="B21" s="179"/>
      <c r="C21" s="70"/>
      <c r="D21" s="71" t="e">
        <f t="shared" si="0"/>
        <v>#DIV/0!</v>
      </c>
      <c r="E21" s="64"/>
      <c r="F21" s="64"/>
      <c r="G21" s="64"/>
      <c r="AN21" s="65"/>
    </row>
    <row r="22" spans="1:40" x14ac:dyDescent="0.25">
      <c r="A22" s="179" t="s">
        <v>75</v>
      </c>
      <c r="B22" s="179"/>
      <c r="C22" s="70"/>
      <c r="D22" s="71" t="e">
        <f t="shared" si="0"/>
        <v>#DIV/0!</v>
      </c>
      <c r="E22" s="64"/>
      <c r="F22" s="64"/>
      <c r="G22" s="64"/>
      <c r="AN22" s="65"/>
    </row>
    <row r="23" spans="1:40" x14ac:dyDescent="0.25">
      <c r="A23" s="192" t="s">
        <v>169</v>
      </c>
      <c r="B23" s="192"/>
      <c r="C23" s="109">
        <f>SUM(C16:C22)</f>
        <v>0</v>
      </c>
      <c r="D23" s="110" t="e">
        <f>SUM(D16:D22)</f>
        <v>#DIV/0!</v>
      </c>
      <c r="E23" s="64"/>
      <c r="F23" s="64"/>
      <c r="G23" s="64"/>
      <c r="AN23" s="65"/>
    </row>
    <row r="24" spans="1:40" s="64" customFormat="1" x14ac:dyDescent="0.25"/>
    <row r="25" spans="1:40" x14ac:dyDescent="0.25">
      <c r="A25" s="193" t="s">
        <v>76</v>
      </c>
      <c r="B25" s="193"/>
      <c r="C25" s="193"/>
      <c r="D25" s="193"/>
      <c r="E25" s="72">
        <v>45</v>
      </c>
      <c r="F25" s="73"/>
      <c r="G25" s="74"/>
      <c r="H25" s="74"/>
      <c r="I25" s="74"/>
      <c r="J25" s="74"/>
    </row>
    <row r="26" spans="1:40" x14ac:dyDescent="0.25">
      <c r="A26" s="191" t="s">
        <v>77</v>
      </c>
      <c r="B26" s="191"/>
      <c r="C26" s="191"/>
      <c r="D26" s="191"/>
      <c r="E26" s="72" t="s">
        <v>196</v>
      </c>
      <c r="F26" s="73"/>
      <c r="G26" s="74"/>
    </row>
    <row r="27" spans="1:40" x14ac:dyDescent="0.25">
      <c r="A27" s="191" t="s">
        <v>78</v>
      </c>
      <c r="B27" s="191"/>
      <c r="C27" s="191"/>
      <c r="D27" s="191"/>
      <c r="E27" s="72" t="s">
        <v>79</v>
      </c>
      <c r="F27" s="64"/>
      <c r="G27" s="64"/>
    </row>
    <row r="28" spans="1:40" x14ac:dyDescent="0.25">
      <c r="A28" s="191" t="s">
        <v>195</v>
      </c>
      <c r="B28" s="191"/>
      <c r="C28" s="191"/>
      <c r="D28" s="191"/>
      <c r="E28" s="149">
        <v>0.6</v>
      </c>
      <c r="F28" s="64"/>
      <c r="G28" s="64"/>
    </row>
    <row r="29" spans="1:40" s="64" customFormat="1" x14ac:dyDescent="0.25"/>
    <row r="30" spans="1:40" s="64" customFormat="1" x14ac:dyDescent="0.25">
      <c r="B30" s="75"/>
    </row>
    <row r="31" spans="1:40" s="64" customFormat="1" x14ac:dyDescent="0.25"/>
    <row r="32" spans="1:40" s="64" customFormat="1" x14ac:dyDescent="0.25"/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  <row r="42" s="64" customFormat="1" x14ac:dyDescent="0.25"/>
    <row r="43" s="64" customFormat="1" x14ac:dyDescent="0.25"/>
    <row r="44" s="64" customFormat="1" x14ac:dyDescent="0.25"/>
    <row r="45" s="64" customFormat="1" x14ac:dyDescent="0.25"/>
    <row r="46" s="64" customFormat="1" x14ac:dyDescent="0.25"/>
    <row r="47" s="64" customFormat="1" x14ac:dyDescent="0.25"/>
    <row r="48" s="64" customFormat="1" x14ac:dyDescent="0.25"/>
    <row r="49" s="64" customFormat="1" x14ac:dyDescent="0.25"/>
    <row r="50" s="64" customFormat="1" x14ac:dyDescent="0.25"/>
    <row r="51" s="64" customFormat="1" x14ac:dyDescent="0.25"/>
    <row r="52" s="64" customFormat="1" x14ac:dyDescent="0.25"/>
    <row r="53" s="64" customFormat="1" x14ac:dyDescent="0.25"/>
    <row r="54" s="64" customFormat="1" x14ac:dyDescent="0.25"/>
    <row r="55" s="64" customFormat="1" x14ac:dyDescent="0.25"/>
    <row r="56" s="64" customFormat="1" x14ac:dyDescent="0.25"/>
    <row r="57" s="64" customFormat="1" x14ac:dyDescent="0.25"/>
    <row r="58" s="64" customFormat="1" x14ac:dyDescent="0.25"/>
    <row r="59" s="64" customFormat="1" x14ac:dyDescent="0.25"/>
    <row r="60" s="64" customFormat="1" x14ac:dyDescent="0.25"/>
    <row r="61" s="64" customFormat="1" x14ac:dyDescent="0.25"/>
    <row r="62" s="64" customFormat="1" x14ac:dyDescent="0.25"/>
    <row r="63" s="64" customFormat="1" x14ac:dyDescent="0.25"/>
    <row r="6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  <row r="124" s="64" customFormat="1" x14ac:dyDescent="0.25"/>
    <row r="125" s="64" customFormat="1" x14ac:dyDescent="0.25"/>
    <row r="126" s="64" customFormat="1" x14ac:dyDescent="0.25"/>
    <row r="127" s="64" customFormat="1" x14ac:dyDescent="0.25"/>
    <row r="128" s="64" customFormat="1" x14ac:dyDescent="0.25"/>
    <row r="129" s="64" customFormat="1" x14ac:dyDescent="0.25"/>
    <row r="130" s="64" customFormat="1" x14ac:dyDescent="0.25"/>
    <row r="131" s="64" customFormat="1" x14ac:dyDescent="0.25"/>
    <row r="132" s="64" customFormat="1" x14ac:dyDescent="0.25"/>
    <row r="133" s="64" customFormat="1" x14ac:dyDescent="0.25"/>
    <row r="134" s="64" customFormat="1" x14ac:dyDescent="0.25"/>
    <row r="135" s="64" customFormat="1" x14ac:dyDescent="0.25"/>
    <row r="136" s="64" customFormat="1" x14ac:dyDescent="0.25"/>
    <row r="137" s="64" customFormat="1" x14ac:dyDescent="0.25"/>
    <row r="138" s="64" customFormat="1" x14ac:dyDescent="0.25"/>
    <row r="139" s="64" customFormat="1" x14ac:dyDescent="0.25"/>
    <row r="140" s="64" customFormat="1" x14ac:dyDescent="0.25"/>
    <row r="141" s="64" customFormat="1" x14ac:dyDescent="0.25"/>
    <row r="142" s="64" customFormat="1" x14ac:dyDescent="0.25"/>
    <row r="143" s="64" customFormat="1" x14ac:dyDescent="0.25"/>
    <row r="144" s="64" customFormat="1" x14ac:dyDescent="0.25"/>
    <row r="145" s="64" customFormat="1" x14ac:dyDescent="0.25"/>
    <row r="146" s="64" customFormat="1" x14ac:dyDescent="0.25"/>
    <row r="147" s="64" customFormat="1" x14ac:dyDescent="0.25"/>
    <row r="148" s="64" customFormat="1" x14ac:dyDescent="0.25"/>
    <row r="149" s="64" customFormat="1" x14ac:dyDescent="0.25"/>
    <row r="150" s="64" customFormat="1" x14ac:dyDescent="0.25"/>
    <row r="151" s="64" customFormat="1" x14ac:dyDescent="0.25"/>
    <row r="152" s="64" customFormat="1" x14ac:dyDescent="0.25"/>
    <row r="153" s="64" customFormat="1" x14ac:dyDescent="0.25"/>
    <row r="154" s="64" customFormat="1" x14ac:dyDescent="0.25"/>
    <row r="155" s="64" customFormat="1" x14ac:dyDescent="0.25"/>
    <row r="156" s="64" customFormat="1" x14ac:dyDescent="0.25"/>
    <row r="157" s="64" customFormat="1" x14ac:dyDescent="0.25"/>
    <row r="158" s="64" customFormat="1" x14ac:dyDescent="0.25"/>
    <row r="159" s="64" customFormat="1" x14ac:dyDescent="0.25"/>
    <row r="160" s="64" customFormat="1" x14ac:dyDescent="0.25"/>
    <row r="161" s="64" customFormat="1" x14ac:dyDescent="0.25"/>
    <row r="162" s="64" customFormat="1" x14ac:dyDescent="0.25"/>
    <row r="163" s="64" customFormat="1" x14ac:dyDescent="0.25"/>
    <row r="164" s="64" customFormat="1" x14ac:dyDescent="0.25"/>
    <row r="165" s="64" customFormat="1" x14ac:dyDescent="0.25"/>
    <row r="166" s="64" customFormat="1" x14ac:dyDescent="0.25"/>
    <row r="167" s="64" customFormat="1" x14ac:dyDescent="0.25"/>
    <row r="168" s="64" customFormat="1" x14ac:dyDescent="0.25"/>
    <row r="169" s="64" customFormat="1" x14ac:dyDescent="0.25"/>
    <row r="170" s="64" customFormat="1" x14ac:dyDescent="0.25"/>
    <row r="171" s="64" customFormat="1" x14ac:dyDescent="0.25"/>
    <row r="172" s="64" customFormat="1" x14ac:dyDescent="0.25"/>
    <row r="173" s="64" customFormat="1" x14ac:dyDescent="0.25"/>
    <row r="174" s="64" customFormat="1" x14ac:dyDescent="0.25"/>
    <row r="175" s="64" customFormat="1" x14ac:dyDescent="0.25"/>
    <row r="176" s="64" customFormat="1" x14ac:dyDescent="0.25"/>
    <row r="177" s="64" customFormat="1" x14ac:dyDescent="0.25"/>
    <row r="178" s="64" customFormat="1" x14ac:dyDescent="0.25"/>
    <row r="179" s="64" customFormat="1" x14ac:dyDescent="0.25"/>
    <row r="180" s="64" customFormat="1" x14ac:dyDescent="0.25"/>
    <row r="181" s="64" customFormat="1" x14ac:dyDescent="0.25"/>
    <row r="182" s="64" customFormat="1" x14ac:dyDescent="0.25"/>
    <row r="183" s="64" customFormat="1" x14ac:dyDescent="0.25"/>
    <row r="184" s="64" customFormat="1" x14ac:dyDescent="0.25"/>
    <row r="185" s="64" customFormat="1" x14ac:dyDescent="0.25"/>
    <row r="186" s="64" customFormat="1" x14ac:dyDescent="0.25"/>
    <row r="187" s="64" customFormat="1" x14ac:dyDescent="0.25"/>
    <row r="188" s="64" customFormat="1" x14ac:dyDescent="0.25"/>
    <row r="189" s="64" customFormat="1" x14ac:dyDescent="0.25"/>
    <row r="190" s="64" customFormat="1" x14ac:dyDescent="0.25"/>
    <row r="191" s="64" customFormat="1" x14ac:dyDescent="0.25"/>
    <row r="192" s="64" customFormat="1" x14ac:dyDescent="0.25"/>
    <row r="193" s="64" customFormat="1" x14ac:dyDescent="0.25"/>
    <row r="194" s="64" customFormat="1" x14ac:dyDescent="0.25"/>
    <row r="195" s="64" customFormat="1" x14ac:dyDescent="0.25"/>
    <row r="196" s="64" customFormat="1" x14ac:dyDescent="0.25"/>
    <row r="197" s="64" customFormat="1" x14ac:dyDescent="0.25"/>
    <row r="198" s="64" customFormat="1" x14ac:dyDescent="0.25"/>
    <row r="199" s="64" customFormat="1" x14ac:dyDescent="0.25"/>
    <row r="200" s="64" customFormat="1" x14ac:dyDescent="0.25"/>
    <row r="201" s="64" customFormat="1" x14ac:dyDescent="0.25"/>
    <row r="202" s="64" customFormat="1" x14ac:dyDescent="0.25"/>
    <row r="203" s="64" customFormat="1" x14ac:dyDescent="0.25"/>
    <row r="204" s="64" customFormat="1" x14ac:dyDescent="0.25"/>
    <row r="205" s="64" customFormat="1" x14ac:dyDescent="0.25"/>
    <row r="206" s="64" customFormat="1" x14ac:dyDescent="0.25"/>
    <row r="207" s="64" customFormat="1" x14ac:dyDescent="0.25"/>
    <row r="208" s="64" customFormat="1" x14ac:dyDescent="0.25"/>
    <row r="209" s="64" customFormat="1" x14ac:dyDescent="0.25"/>
    <row r="210" s="64" customFormat="1" x14ac:dyDescent="0.25"/>
    <row r="211" s="64" customFormat="1" x14ac:dyDescent="0.25"/>
    <row r="212" s="64" customFormat="1" x14ac:dyDescent="0.25"/>
    <row r="213" s="64" customFormat="1" x14ac:dyDescent="0.25"/>
    <row r="214" s="64" customFormat="1" x14ac:dyDescent="0.25"/>
    <row r="215" s="64" customFormat="1" x14ac:dyDescent="0.25"/>
    <row r="216" s="64" customFormat="1" x14ac:dyDescent="0.25"/>
    <row r="217" s="64" customFormat="1" x14ac:dyDescent="0.25"/>
    <row r="218" s="64" customFormat="1" x14ac:dyDescent="0.25"/>
    <row r="219" s="64" customFormat="1" x14ac:dyDescent="0.25"/>
    <row r="220" s="64" customFormat="1" x14ac:dyDescent="0.25"/>
    <row r="221" s="64" customFormat="1" x14ac:dyDescent="0.25"/>
    <row r="222" s="64" customFormat="1" x14ac:dyDescent="0.25"/>
    <row r="223" s="64" customFormat="1" x14ac:dyDescent="0.25"/>
    <row r="224" s="64" customFormat="1" x14ac:dyDescent="0.25"/>
    <row r="225" s="64" customFormat="1" x14ac:dyDescent="0.25"/>
    <row r="226" s="64" customFormat="1" x14ac:dyDescent="0.25"/>
    <row r="227" s="64" customFormat="1" x14ac:dyDescent="0.25"/>
    <row r="228" s="64" customFormat="1" x14ac:dyDescent="0.25"/>
  </sheetData>
  <sheetProtection selectLockedCells="1"/>
  <mergeCells count="30">
    <mergeCell ref="A28:D28"/>
    <mergeCell ref="A26:D26"/>
    <mergeCell ref="A27:D27"/>
    <mergeCell ref="A20:B20"/>
    <mergeCell ref="A21:B21"/>
    <mergeCell ref="A22:B22"/>
    <mergeCell ref="A23:B23"/>
    <mergeCell ref="A25:D25"/>
    <mergeCell ref="A19:B19"/>
    <mergeCell ref="A17:B17"/>
    <mergeCell ref="B6:B7"/>
    <mergeCell ref="C6:C7"/>
    <mergeCell ref="F6:G6"/>
    <mergeCell ref="F7:G7"/>
    <mergeCell ref="B8:B9"/>
    <mergeCell ref="C8:C9"/>
    <mergeCell ref="F8:G8"/>
    <mergeCell ref="F9:G9"/>
    <mergeCell ref="F10:G10"/>
    <mergeCell ref="A15:B15"/>
    <mergeCell ref="A16:B16"/>
    <mergeCell ref="A18:B18"/>
    <mergeCell ref="A12:G12"/>
    <mergeCell ref="A14:D14"/>
    <mergeCell ref="A1:G1"/>
    <mergeCell ref="B4:B5"/>
    <mergeCell ref="C4:C5"/>
    <mergeCell ref="F4:G4"/>
    <mergeCell ref="F5:G5"/>
    <mergeCell ref="B2:G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BJ366"/>
  <sheetViews>
    <sheetView zoomScaleNormal="100" zoomScaleSheetLayoutView="100" workbookViewId="0">
      <selection sqref="A1:F1"/>
    </sheetView>
  </sheetViews>
  <sheetFormatPr defaultRowHeight="15.75" x14ac:dyDescent="0.25"/>
  <cols>
    <col min="1" max="1" width="25.28515625" style="1" customWidth="1"/>
    <col min="2" max="2" width="16.28515625" style="1" bestFit="1" customWidth="1"/>
    <col min="3" max="3" width="21" style="1" customWidth="1"/>
    <col min="4" max="4" width="20" style="1" customWidth="1"/>
    <col min="5" max="5" width="14" style="1" bestFit="1" customWidth="1"/>
    <col min="6" max="6" width="16.7109375" style="1" customWidth="1"/>
    <col min="7" max="7" width="16.140625" style="1" customWidth="1"/>
    <col min="8" max="62" width="9.140625" style="55"/>
    <col min="63" max="16384" width="9.140625" style="1"/>
  </cols>
  <sheetData>
    <row r="1" spans="1:62" ht="49.5" customHeight="1" x14ac:dyDescent="0.25">
      <c r="A1" s="194" t="s">
        <v>174</v>
      </c>
      <c r="B1" s="195"/>
      <c r="C1" s="195"/>
      <c r="D1" s="195"/>
      <c r="E1" s="195"/>
      <c r="F1" s="195"/>
      <c r="G1" s="55"/>
    </row>
    <row r="2" spans="1:62" ht="47.25" x14ac:dyDescent="0.25">
      <c r="A2" s="56" t="s">
        <v>11</v>
      </c>
      <c r="B2" s="56" t="s">
        <v>107</v>
      </c>
      <c r="C2" s="56" t="s">
        <v>105</v>
      </c>
      <c r="D2" s="56" t="s">
        <v>106</v>
      </c>
      <c r="E2" s="56" t="s">
        <v>60</v>
      </c>
      <c r="F2" s="56" t="s">
        <v>173</v>
      </c>
      <c r="G2" s="55"/>
      <c r="BJ2" s="1"/>
    </row>
    <row r="3" spans="1:62" x14ac:dyDescent="0.25">
      <c r="A3" s="57" t="s">
        <v>170</v>
      </c>
      <c r="B3" s="150"/>
      <c r="C3" s="151">
        <f>B3*0.2</f>
        <v>0</v>
      </c>
      <c r="D3" s="151">
        <v>10</v>
      </c>
      <c r="E3" s="151"/>
      <c r="F3" s="151" t="e">
        <f>((B3-C3)/(D3*E3))</f>
        <v>#DIV/0!</v>
      </c>
      <c r="G3" s="55"/>
      <c r="BJ3" s="1"/>
    </row>
    <row r="4" spans="1:62" ht="50.25" customHeight="1" x14ac:dyDescent="0.25">
      <c r="A4" s="58" t="s">
        <v>56</v>
      </c>
      <c r="B4" s="150"/>
      <c r="C4" s="151">
        <f t="shared" ref="C4:C10" si="0">B4*0.2</f>
        <v>0</v>
      </c>
      <c r="D4" s="151">
        <v>10</v>
      </c>
      <c r="E4" s="151"/>
      <c r="F4" s="151" t="e">
        <f>((B4-C4)/(D4*E4))</f>
        <v>#DIV/0!</v>
      </c>
      <c r="G4" s="55"/>
      <c r="BJ4" s="1"/>
    </row>
    <row r="5" spans="1:62" x14ac:dyDescent="0.25">
      <c r="A5" s="57" t="s">
        <v>171</v>
      </c>
      <c r="B5" s="150"/>
      <c r="C5" s="151">
        <f t="shared" si="0"/>
        <v>0</v>
      </c>
      <c r="D5" s="151">
        <v>10</v>
      </c>
      <c r="E5" s="151"/>
      <c r="F5" s="151" t="e">
        <f t="shared" ref="F5:F10" si="1">((B5-C5)/(D5*E5))</f>
        <v>#DIV/0!</v>
      </c>
      <c r="G5" s="55"/>
      <c r="BJ5" s="1"/>
    </row>
    <row r="6" spans="1:62" x14ac:dyDescent="0.25">
      <c r="A6" s="57" t="s">
        <v>172</v>
      </c>
      <c r="B6" s="150"/>
      <c r="C6" s="151">
        <f t="shared" si="0"/>
        <v>0</v>
      </c>
      <c r="D6" s="151">
        <v>12</v>
      </c>
      <c r="E6" s="151"/>
      <c r="F6" s="151" t="e">
        <f t="shared" si="1"/>
        <v>#DIV/0!</v>
      </c>
      <c r="G6" s="55"/>
      <c r="BJ6" s="1"/>
    </row>
    <row r="7" spans="1:62" x14ac:dyDescent="0.25">
      <c r="A7" s="57" t="s">
        <v>59</v>
      </c>
      <c r="B7" s="150"/>
      <c r="C7" s="151">
        <f t="shared" si="0"/>
        <v>0</v>
      </c>
      <c r="D7" s="151">
        <v>10</v>
      </c>
      <c r="E7" s="151"/>
      <c r="F7" s="151" t="e">
        <f t="shared" si="1"/>
        <v>#DIV/0!</v>
      </c>
      <c r="G7" s="55"/>
      <c r="BJ7" s="1"/>
    </row>
    <row r="8" spans="1:62" x14ac:dyDescent="0.25">
      <c r="A8" s="57" t="s">
        <v>61</v>
      </c>
      <c r="B8" s="150"/>
      <c r="C8" s="151">
        <f t="shared" si="0"/>
        <v>0</v>
      </c>
      <c r="D8" s="151">
        <v>10</v>
      </c>
      <c r="E8" s="151"/>
      <c r="F8" s="151" t="e">
        <f t="shared" si="1"/>
        <v>#DIV/0!</v>
      </c>
      <c r="G8" s="55"/>
      <c r="BJ8" s="1"/>
    </row>
    <row r="9" spans="1:62" x14ac:dyDescent="0.25">
      <c r="A9" s="57" t="s">
        <v>28</v>
      </c>
      <c r="B9" s="150"/>
      <c r="C9" s="151">
        <f t="shared" si="0"/>
        <v>0</v>
      </c>
      <c r="D9" s="151">
        <v>10</v>
      </c>
      <c r="E9" s="151"/>
      <c r="F9" s="151" t="e">
        <f t="shared" si="1"/>
        <v>#DIV/0!</v>
      </c>
      <c r="G9" s="55"/>
      <c r="BJ9" s="1"/>
    </row>
    <row r="10" spans="1:62" ht="31.5" x14ac:dyDescent="0.25">
      <c r="A10" s="52" t="s">
        <v>64</v>
      </c>
      <c r="B10" s="150"/>
      <c r="C10" s="151">
        <f t="shared" si="0"/>
        <v>0</v>
      </c>
      <c r="D10" s="151">
        <v>5</v>
      </c>
      <c r="E10" s="151"/>
      <c r="F10" s="151" t="e">
        <f t="shared" si="1"/>
        <v>#DIV/0!</v>
      </c>
      <c r="G10" s="55"/>
      <c r="BJ10" s="1"/>
    </row>
    <row r="11" spans="1:62" x14ac:dyDescent="0.25">
      <c r="A11" s="52" t="s">
        <v>190</v>
      </c>
      <c r="B11" s="151"/>
      <c r="C11" s="151">
        <f t="shared" ref="C11" si="2">B11*0.2</f>
        <v>0</v>
      </c>
      <c r="D11" s="151">
        <v>5</v>
      </c>
      <c r="E11" s="151"/>
      <c r="F11" s="151" t="e">
        <f t="shared" ref="F11" si="3">((B11-C11)/(D11*E11))</f>
        <v>#DIV/0!</v>
      </c>
      <c r="G11" s="55"/>
      <c r="BJ11" s="1"/>
    </row>
    <row r="12" spans="1:62" x14ac:dyDescent="0.25">
      <c r="A12" s="196" t="s">
        <v>10</v>
      </c>
      <c r="B12" s="197"/>
      <c r="C12" s="197"/>
      <c r="D12" s="197"/>
      <c r="E12" s="198"/>
      <c r="F12" s="152" t="e">
        <f>SUM(F3:F11)</f>
        <v>#DIV/0!</v>
      </c>
      <c r="G12" s="55"/>
    </row>
    <row r="13" spans="1:62" s="55" customFormat="1" x14ac:dyDescent="0.25"/>
    <row r="14" spans="1:62" s="55" customFormat="1" x14ac:dyDescent="0.25"/>
    <row r="15" spans="1:62" x14ac:dyDescent="0.25">
      <c r="A15" s="202" t="s">
        <v>62</v>
      </c>
      <c r="B15" s="202"/>
      <c r="C15" s="203" t="s">
        <v>108</v>
      </c>
      <c r="D15" s="203"/>
      <c r="E15" s="203" t="s">
        <v>63</v>
      </c>
      <c r="F15" s="203"/>
      <c r="G15" s="203"/>
    </row>
    <row r="16" spans="1:62" x14ac:dyDescent="0.25">
      <c r="A16" s="202"/>
      <c r="B16" s="202"/>
      <c r="C16" s="204">
        <v>8.5</v>
      </c>
      <c r="D16" s="204"/>
      <c r="E16" s="204">
        <f>C16/100</f>
        <v>8.5000000000000006E-2</v>
      </c>
      <c r="F16" s="204"/>
      <c r="G16" s="204"/>
    </row>
    <row r="17" spans="1:7" s="55" customFormat="1" x14ac:dyDescent="0.25"/>
    <row r="18" spans="1:7" s="55" customFormat="1" x14ac:dyDescent="0.25">
      <c r="A18" s="199" t="s">
        <v>93</v>
      </c>
      <c r="B18" s="199"/>
      <c r="C18" s="199"/>
      <c r="D18" s="199"/>
      <c r="E18" s="199"/>
      <c r="F18" s="201" t="s">
        <v>94</v>
      </c>
      <c r="G18" s="201"/>
    </row>
    <row r="19" spans="1:7" s="80" customFormat="1" ht="31.5" x14ac:dyDescent="0.2">
      <c r="A19" s="79" t="s">
        <v>31</v>
      </c>
      <c r="B19" s="79" t="s">
        <v>109</v>
      </c>
      <c r="C19" s="79" t="s">
        <v>111</v>
      </c>
      <c r="D19" s="79" t="s">
        <v>110</v>
      </c>
      <c r="E19" s="79" t="s">
        <v>112</v>
      </c>
      <c r="F19" s="131" t="s">
        <v>113</v>
      </c>
      <c r="G19" s="131" t="s">
        <v>177</v>
      </c>
    </row>
    <row r="20" spans="1:7" s="55" customFormat="1" x14ac:dyDescent="0.25">
      <c r="A20" s="77" t="s">
        <v>88</v>
      </c>
      <c r="B20" s="88"/>
      <c r="C20" s="87"/>
      <c r="D20" s="87"/>
      <c r="E20" s="130">
        <f>SUM(B20:D20)</f>
        <v>0</v>
      </c>
      <c r="F20" s="132">
        <f>(E20/25)/8</f>
        <v>0</v>
      </c>
      <c r="G20" s="133" t="s">
        <v>9</v>
      </c>
    </row>
    <row r="21" spans="1:7" s="55" customFormat="1" x14ac:dyDescent="0.25">
      <c r="A21" s="57" t="s">
        <v>191</v>
      </c>
      <c r="B21" s="155"/>
      <c r="C21" s="137"/>
      <c r="D21" s="137"/>
      <c r="E21" s="156">
        <f>SUM(B21:D21)</f>
        <v>0</v>
      </c>
      <c r="F21" s="132">
        <f>E21/8</f>
        <v>0</v>
      </c>
      <c r="G21" s="133"/>
    </row>
    <row r="22" spans="1:7" s="55" customFormat="1" x14ac:dyDescent="0.25">
      <c r="A22" s="77" t="s">
        <v>8</v>
      </c>
      <c r="B22" s="88"/>
      <c r="C22" s="87"/>
      <c r="D22" s="87"/>
      <c r="E22" s="130">
        <f t="shared" ref="E22:E26" si="4">SUM(B22:D22)</f>
        <v>0</v>
      </c>
      <c r="F22" s="132">
        <f>(E22/25)/8</f>
        <v>0</v>
      </c>
      <c r="G22" s="133" t="s">
        <v>9</v>
      </c>
    </row>
    <row r="23" spans="1:7" s="55" customFormat="1" x14ac:dyDescent="0.25">
      <c r="A23" s="77" t="s">
        <v>29</v>
      </c>
      <c r="B23" s="88"/>
      <c r="C23" s="87"/>
      <c r="D23" s="87"/>
      <c r="E23" s="130">
        <f t="shared" si="4"/>
        <v>0</v>
      </c>
      <c r="F23" s="132">
        <f>(E23/25)/8</f>
        <v>0</v>
      </c>
      <c r="G23" s="133" t="s">
        <v>9</v>
      </c>
    </row>
    <row r="24" spans="1:7" s="55" customFormat="1" x14ac:dyDescent="0.25">
      <c r="A24" s="77" t="s">
        <v>89</v>
      </c>
      <c r="B24" s="88"/>
      <c r="C24" s="87"/>
      <c r="D24" s="87"/>
      <c r="E24" s="130">
        <f t="shared" si="4"/>
        <v>0</v>
      </c>
      <c r="F24" s="134" t="s">
        <v>9</v>
      </c>
      <c r="G24" s="135" t="e">
        <f>E24/'Dados Gerais'!C16</f>
        <v>#DIV/0!</v>
      </c>
    </row>
    <row r="25" spans="1:7" s="55" customFormat="1" x14ac:dyDescent="0.25">
      <c r="A25" s="77" t="s">
        <v>92</v>
      </c>
      <c r="B25" s="88"/>
      <c r="C25" s="87"/>
      <c r="D25" s="87"/>
      <c r="E25" s="130">
        <f t="shared" si="4"/>
        <v>0</v>
      </c>
      <c r="F25" s="134" t="s">
        <v>9</v>
      </c>
      <c r="G25" s="135" t="e">
        <f>E25/'Dados Gerais'!C16</f>
        <v>#DIV/0!</v>
      </c>
    </row>
    <row r="26" spans="1:7" s="55" customFormat="1" ht="31.5" x14ac:dyDescent="0.25">
      <c r="A26" s="78" t="s">
        <v>192</v>
      </c>
      <c r="B26" s="88"/>
      <c r="C26" s="87"/>
      <c r="D26" s="87"/>
      <c r="E26" s="130">
        <f t="shared" si="4"/>
        <v>0</v>
      </c>
      <c r="F26" s="134" t="s">
        <v>9</v>
      </c>
      <c r="G26" s="135" t="e">
        <f>E26/'Dados Gerais'!C16</f>
        <v>#DIV/0!</v>
      </c>
    </row>
    <row r="27" spans="1:7" s="55" customFormat="1" x14ac:dyDescent="0.25">
      <c r="A27" s="76"/>
      <c r="B27" s="76"/>
      <c r="C27" s="76"/>
      <c r="D27" s="76"/>
      <c r="E27" s="76"/>
    </row>
    <row r="28" spans="1:7" s="55" customFormat="1" x14ac:dyDescent="0.25">
      <c r="A28" s="200" t="s">
        <v>90</v>
      </c>
      <c r="B28" s="200"/>
      <c r="C28" s="200"/>
      <c r="D28" s="200"/>
      <c r="E28" s="200"/>
    </row>
    <row r="29" spans="1:7" s="55" customFormat="1" x14ac:dyDescent="0.25"/>
    <row r="30" spans="1:7" s="55" customFormat="1" x14ac:dyDescent="0.25"/>
    <row r="31" spans="1:7" s="55" customFormat="1" x14ac:dyDescent="0.25"/>
    <row r="32" spans="1:7" s="55" customFormat="1" x14ac:dyDescent="0.25"/>
    <row r="33" s="55" customFormat="1" x14ac:dyDescent="0.25"/>
    <row r="34" s="55" customFormat="1" x14ac:dyDescent="0.25"/>
    <row r="35" s="55" customFormat="1" x14ac:dyDescent="0.25"/>
    <row r="36" s="55" customFormat="1" x14ac:dyDescent="0.25"/>
    <row r="37" s="55" customFormat="1" x14ac:dyDescent="0.25"/>
    <row r="38" s="55" customFormat="1" x14ac:dyDescent="0.25"/>
    <row r="39" s="55" customFormat="1" x14ac:dyDescent="0.25"/>
    <row r="40" s="55" customFormat="1" x14ac:dyDescent="0.25"/>
    <row r="41" s="55" customFormat="1" x14ac:dyDescent="0.25"/>
    <row r="42" s="55" customFormat="1" x14ac:dyDescent="0.25"/>
    <row r="43" s="55" customFormat="1" x14ac:dyDescent="0.25"/>
    <row r="44" s="55" customFormat="1" x14ac:dyDescent="0.25"/>
    <row r="45" s="55" customFormat="1" x14ac:dyDescent="0.25"/>
    <row r="46" s="55" customFormat="1" x14ac:dyDescent="0.25"/>
    <row r="47" s="55" customFormat="1" x14ac:dyDescent="0.25"/>
    <row r="48" s="55" customFormat="1" x14ac:dyDescent="0.25"/>
    <row r="49" s="55" customFormat="1" x14ac:dyDescent="0.25"/>
    <row r="50" s="55" customFormat="1" x14ac:dyDescent="0.25"/>
    <row r="51" s="55" customFormat="1" x14ac:dyDescent="0.25"/>
    <row r="52" s="55" customFormat="1" x14ac:dyDescent="0.25"/>
    <row r="53" s="55" customFormat="1" x14ac:dyDescent="0.25"/>
    <row r="54" s="55" customFormat="1" x14ac:dyDescent="0.25"/>
    <row r="55" s="55" customFormat="1" x14ac:dyDescent="0.25"/>
    <row r="56" s="55" customFormat="1" x14ac:dyDescent="0.25"/>
    <row r="57" s="55" customFormat="1" x14ac:dyDescent="0.25"/>
    <row r="58" s="55" customFormat="1" x14ac:dyDescent="0.25"/>
    <row r="59" s="55" customFormat="1" x14ac:dyDescent="0.25"/>
    <row r="60" s="55" customFormat="1" x14ac:dyDescent="0.25"/>
    <row r="61" s="55" customFormat="1" x14ac:dyDescent="0.25"/>
    <row r="62" s="55" customFormat="1" x14ac:dyDescent="0.25"/>
    <row r="63" s="55" customFormat="1" x14ac:dyDescent="0.25"/>
    <row r="64" s="55" customFormat="1" x14ac:dyDescent="0.25"/>
    <row r="65" s="55" customFormat="1" x14ac:dyDescent="0.25"/>
    <row r="66" s="55" customFormat="1" x14ac:dyDescent="0.25"/>
    <row r="67" s="55" customFormat="1" x14ac:dyDescent="0.25"/>
    <row r="68" s="55" customFormat="1" x14ac:dyDescent="0.25"/>
    <row r="69" s="55" customFormat="1" x14ac:dyDescent="0.25"/>
    <row r="70" s="55" customFormat="1" x14ac:dyDescent="0.25"/>
    <row r="71" s="55" customFormat="1" x14ac:dyDescent="0.25"/>
    <row r="72" s="55" customFormat="1" x14ac:dyDescent="0.25"/>
    <row r="73" s="55" customFormat="1" x14ac:dyDescent="0.25"/>
    <row r="74" s="55" customFormat="1" x14ac:dyDescent="0.25"/>
    <row r="75" s="55" customFormat="1" x14ac:dyDescent="0.25"/>
    <row r="76" s="55" customFormat="1" x14ac:dyDescent="0.25"/>
    <row r="77" s="55" customFormat="1" x14ac:dyDescent="0.25"/>
    <row r="78" s="55" customFormat="1" x14ac:dyDescent="0.25"/>
    <row r="79" s="55" customFormat="1" x14ac:dyDescent="0.25"/>
    <row r="80" s="55" customFormat="1" x14ac:dyDescent="0.25"/>
    <row r="81" s="55" customFormat="1" x14ac:dyDescent="0.25"/>
    <row r="82" s="55" customFormat="1" x14ac:dyDescent="0.25"/>
    <row r="83" s="55" customFormat="1" x14ac:dyDescent="0.25"/>
    <row r="84" s="55" customFormat="1" x14ac:dyDescent="0.25"/>
    <row r="85" s="55" customFormat="1" x14ac:dyDescent="0.25"/>
    <row r="86" s="55" customFormat="1" x14ac:dyDescent="0.25"/>
    <row r="87" s="55" customFormat="1" x14ac:dyDescent="0.25"/>
    <row r="88" s="55" customFormat="1" x14ac:dyDescent="0.25"/>
    <row r="89" s="55" customFormat="1" x14ac:dyDescent="0.25"/>
    <row r="90" s="55" customFormat="1" x14ac:dyDescent="0.25"/>
    <row r="91" s="55" customFormat="1" x14ac:dyDescent="0.25"/>
    <row r="92" s="55" customFormat="1" x14ac:dyDescent="0.25"/>
    <row r="93" s="55" customFormat="1" x14ac:dyDescent="0.25"/>
    <row r="94" s="55" customFormat="1" x14ac:dyDescent="0.25"/>
    <row r="95" s="55" customFormat="1" x14ac:dyDescent="0.25"/>
    <row r="96" s="55" customFormat="1" x14ac:dyDescent="0.25"/>
    <row r="97" s="55" customFormat="1" x14ac:dyDescent="0.25"/>
    <row r="98" s="55" customFormat="1" x14ac:dyDescent="0.25"/>
    <row r="99" s="55" customFormat="1" x14ac:dyDescent="0.25"/>
    <row r="100" s="55" customFormat="1" x14ac:dyDescent="0.25"/>
    <row r="101" s="55" customFormat="1" x14ac:dyDescent="0.25"/>
    <row r="102" s="55" customFormat="1" x14ac:dyDescent="0.25"/>
    <row r="103" s="55" customFormat="1" x14ac:dyDescent="0.25"/>
    <row r="104" s="55" customFormat="1" x14ac:dyDescent="0.25"/>
    <row r="105" s="55" customFormat="1" x14ac:dyDescent="0.25"/>
    <row r="106" s="55" customFormat="1" x14ac:dyDescent="0.25"/>
    <row r="107" s="55" customFormat="1" x14ac:dyDescent="0.25"/>
    <row r="108" s="55" customFormat="1" x14ac:dyDescent="0.25"/>
    <row r="109" s="55" customFormat="1" x14ac:dyDescent="0.25"/>
    <row r="110" s="55" customFormat="1" x14ac:dyDescent="0.25"/>
    <row r="111" s="55" customFormat="1" x14ac:dyDescent="0.25"/>
    <row r="112" s="55" customFormat="1" x14ac:dyDescent="0.25"/>
    <row r="113" s="55" customFormat="1" x14ac:dyDescent="0.25"/>
    <row r="114" s="55" customFormat="1" x14ac:dyDescent="0.25"/>
    <row r="115" s="55" customFormat="1" x14ac:dyDescent="0.25"/>
    <row r="116" s="55" customFormat="1" x14ac:dyDescent="0.25"/>
    <row r="117" s="55" customFormat="1" x14ac:dyDescent="0.25"/>
    <row r="118" s="55" customFormat="1" x14ac:dyDescent="0.25"/>
    <row r="119" s="55" customFormat="1" x14ac:dyDescent="0.25"/>
    <row r="120" s="55" customFormat="1" x14ac:dyDescent="0.25"/>
    <row r="121" s="55" customFormat="1" x14ac:dyDescent="0.25"/>
    <row r="122" s="55" customFormat="1" x14ac:dyDescent="0.25"/>
    <row r="123" s="55" customFormat="1" x14ac:dyDescent="0.25"/>
    <row r="124" s="55" customFormat="1" x14ac:dyDescent="0.25"/>
    <row r="125" s="55" customFormat="1" x14ac:dyDescent="0.25"/>
    <row r="126" s="55" customFormat="1" x14ac:dyDescent="0.25"/>
    <row r="127" s="55" customFormat="1" x14ac:dyDescent="0.25"/>
    <row r="128" s="55" customFormat="1" x14ac:dyDescent="0.25"/>
    <row r="129" s="55" customFormat="1" x14ac:dyDescent="0.25"/>
    <row r="130" s="55" customFormat="1" x14ac:dyDescent="0.25"/>
    <row r="131" s="55" customFormat="1" x14ac:dyDescent="0.25"/>
    <row r="132" s="55" customFormat="1" x14ac:dyDescent="0.25"/>
    <row r="133" s="55" customFormat="1" x14ac:dyDescent="0.25"/>
    <row r="134" s="55" customFormat="1" x14ac:dyDescent="0.25"/>
    <row r="135" s="55" customFormat="1" x14ac:dyDescent="0.25"/>
    <row r="136" s="55" customFormat="1" x14ac:dyDescent="0.25"/>
    <row r="137" s="55" customFormat="1" x14ac:dyDescent="0.25"/>
    <row r="138" s="55" customFormat="1" x14ac:dyDescent="0.25"/>
    <row r="139" s="55" customFormat="1" x14ac:dyDescent="0.25"/>
    <row r="140" s="55" customFormat="1" x14ac:dyDescent="0.25"/>
    <row r="141" s="55" customFormat="1" x14ac:dyDescent="0.25"/>
    <row r="142" s="55" customFormat="1" x14ac:dyDescent="0.25"/>
    <row r="143" s="55" customFormat="1" x14ac:dyDescent="0.25"/>
    <row r="144" s="55" customFormat="1" x14ac:dyDescent="0.25"/>
    <row r="145" s="55" customFormat="1" x14ac:dyDescent="0.25"/>
    <row r="146" s="55" customFormat="1" x14ac:dyDescent="0.25"/>
    <row r="147" s="55" customFormat="1" x14ac:dyDescent="0.25"/>
    <row r="148" s="55" customFormat="1" x14ac:dyDescent="0.25"/>
    <row r="149" s="55" customFormat="1" x14ac:dyDescent="0.25"/>
    <row r="150" s="55" customFormat="1" x14ac:dyDescent="0.25"/>
    <row r="151" s="55" customFormat="1" x14ac:dyDescent="0.25"/>
    <row r="152" s="55" customFormat="1" x14ac:dyDescent="0.25"/>
    <row r="153" s="55" customFormat="1" x14ac:dyDescent="0.25"/>
    <row r="154" s="55" customFormat="1" x14ac:dyDescent="0.25"/>
    <row r="155" s="55" customFormat="1" x14ac:dyDescent="0.25"/>
    <row r="156" s="55" customFormat="1" x14ac:dyDescent="0.25"/>
    <row r="157" s="55" customFormat="1" x14ac:dyDescent="0.25"/>
    <row r="158" s="55" customFormat="1" x14ac:dyDescent="0.25"/>
    <row r="159" s="55" customFormat="1" x14ac:dyDescent="0.25"/>
    <row r="160" s="55" customFormat="1" x14ac:dyDescent="0.25"/>
    <row r="161" s="55" customFormat="1" x14ac:dyDescent="0.25"/>
    <row r="162" s="55" customFormat="1" x14ac:dyDescent="0.25"/>
    <row r="163" s="55" customFormat="1" x14ac:dyDescent="0.25"/>
    <row r="164" s="55" customFormat="1" x14ac:dyDescent="0.25"/>
    <row r="165" s="55" customFormat="1" x14ac:dyDescent="0.25"/>
    <row r="166" s="55" customFormat="1" x14ac:dyDescent="0.25"/>
    <row r="167" s="55" customFormat="1" x14ac:dyDescent="0.25"/>
    <row r="168" s="55" customFormat="1" x14ac:dyDescent="0.25"/>
    <row r="169" s="55" customFormat="1" x14ac:dyDescent="0.25"/>
    <row r="170" s="55" customFormat="1" x14ac:dyDescent="0.25"/>
    <row r="171" s="55" customFormat="1" x14ac:dyDescent="0.25"/>
    <row r="172" s="55" customFormat="1" x14ac:dyDescent="0.25"/>
    <row r="173" s="55" customFormat="1" x14ac:dyDescent="0.25"/>
    <row r="174" s="55" customFormat="1" x14ac:dyDescent="0.25"/>
    <row r="175" s="55" customFormat="1" x14ac:dyDescent="0.25"/>
    <row r="176" s="55" customFormat="1" x14ac:dyDescent="0.25"/>
    <row r="177" s="55" customFormat="1" x14ac:dyDescent="0.25"/>
    <row r="178" s="55" customFormat="1" x14ac:dyDescent="0.25"/>
    <row r="179" s="55" customFormat="1" x14ac:dyDescent="0.25"/>
    <row r="180" s="55" customFormat="1" x14ac:dyDescent="0.25"/>
    <row r="181" s="55" customFormat="1" x14ac:dyDescent="0.25"/>
    <row r="182" s="55" customFormat="1" x14ac:dyDescent="0.25"/>
    <row r="183" s="55" customFormat="1" x14ac:dyDescent="0.25"/>
    <row r="184" s="55" customFormat="1" x14ac:dyDescent="0.25"/>
    <row r="185" s="55" customFormat="1" x14ac:dyDescent="0.25"/>
    <row r="186" s="55" customFormat="1" x14ac:dyDescent="0.25"/>
    <row r="187" s="55" customFormat="1" x14ac:dyDescent="0.25"/>
    <row r="188" s="55" customFormat="1" x14ac:dyDescent="0.25"/>
    <row r="189" s="55" customFormat="1" x14ac:dyDescent="0.25"/>
    <row r="190" s="55" customFormat="1" x14ac:dyDescent="0.25"/>
    <row r="191" s="55" customFormat="1" x14ac:dyDescent="0.25"/>
    <row r="192" s="55" customFormat="1" x14ac:dyDescent="0.25"/>
    <row r="193" s="55" customFormat="1" x14ac:dyDescent="0.25"/>
    <row r="194" s="55" customFormat="1" x14ac:dyDescent="0.25"/>
    <row r="195" s="55" customFormat="1" x14ac:dyDescent="0.25"/>
    <row r="196" s="55" customFormat="1" x14ac:dyDescent="0.25"/>
    <row r="197" s="55" customFormat="1" x14ac:dyDescent="0.25"/>
    <row r="198" s="55" customFormat="1" x14ac:dyDescent="0.25"/>
    <row r="199" s="55" customFormat="1" x14ac:dyDescent="0.25"/>
    <row r="200" s="55" customFormat="1" x14ac:dyDescent="0.25"/>
    <row r="201" s="55" customFormat="1" x14ac:dyDescent="0.25"/>
    <row r="202" s="55" customFormat="1" x14ac:dyDescent="0.25"/>
    <row r="203" s="55" customFormat="1" x14ac:dyDescent="0.25"/>
    <row r="204" s="55" customFormat="1" x14ac:dyDescent="0.25"/>
    <row r="205" s="55" customFormat="1" x14ac:dyDescent="0.25"/>
    <row r="206" s="55" customFormat="1" x14ac:dyDescent="0.25"/>
    <row r="207" s="55" customFormat="1" x14ac:dyDescent="0.25"/>
    <row r="208" s="55" customFormat="1" x14ac:dyDescent="0.25"/>
    <row r="209" s="55" customFormat="1" x14ac:dyDescent="0.25"/>
    <row r="210" s="55" customFormat="1" x14ac:dyDescent="0.25"/>
    <row r="211" s="55" customFormat="1" x14ac:dyDescent="0.25"/>
    <row r="212" s="55" customFormat="1" x14ac:dyDescent="0.25"/>
    <row r="213" s="55" customFormat="1" x14ac:dyDescent="0.25"/>
    <row r="214" s="55" customFormat="1" x14ac:dyDescent="0.25"/>
    <row r="215" s="55" customFormat="1" x14ac:dyDescent="0.25"/>
    <row r="216" s="55" customFormat="1" x14ac:dyDescent="0.25"/>
    <row r="217" s="55" customFormat="1" x14ac:dyDescent="0.25"/>
    <row r="218" s="55" customFormat="1" x14ac:dyDescent="0.25"/>
    <row r="219" s="55" customFormat="1" x14ac:dyDescent="0.25"/>
    <row r="220" s="55" customFormat="1" x14ac:dyDescent="0.25"/>
    <row r="221" s="55" customFormat="1" x14ac:dyDescent="0.25"/>
    <row r="222" s="55" customFormat="1" x14ac:dyDescent="0.25"/>
    <row r="223" s="55" customFormat="1" x14ac:dyDescent="0.25"/>
    <row r="224" s="55" customFormat="1" x14ac:dyDescent="0.25"/>
    <row r="225" s="55" customFormat="1" x14ac:dyDescent="0.25"/>
    <row r="226" s="55" customFormat="1" x14ac:dyDescent="0.25"/>
    <row r="227" s="55" customFormat="1" x14ac:dyDescent="0.25"/>
    <row r="228" s="55" customFormat="1" x14ac:dyDescent="0.25"/>
    <row r="229" s="55" customFormat="1" x14ac:dyDescent="0.25"/>
    <row r="230" s="55" customFormat="1" x14ac:dyDescent="0.25"/>
    <row r="231" s="55" customFormat="1" x14ac:dyDescent="0.25"/>
    <row r="232" s="55" customFormat="1" x14ac:dyDescent="0.25"/>
    <row r="233" s="55" customFormat="1" x14ac:dyDescent="0.25"/>
    <row r="234" s="55" customFormat="1" x14ac:dyDescent="0.25"/>
    <row r="235" s="55" customFormat="1" x14ac:dyDescent="0.25"/>
    <row r="236" s="55" customFormat="1" x14ac:dyDescent="0.25"/>
    <row r="237" s="55" customFormat="1" x14ac:dyDescent="0.25"/>
    <row r="238" s="55" customFormat="1" x14ac:dyDescent="0.25"/>
    <row r="239" s="55" customFormat="1" x14ac:dyDescent="0.25"/>
    <row r="240" s="55" customFormat="1" x14ac:dyDescent="0.25"/>
    <row r="241" s="55" customFormat="1" x14ac:dyDescent="0.25"/>
    <row r="242" s="55" customFormat="1" x14ac:dyDescent="0.25"/>
    <row r="243" s="55" customFormat="1" x14ac:dyDescent="0.25"/>
    <row r="244" s="55" customFormat="1" x14ac:dyDescent="0.25"/>
    <row r="245" s="55" customFormat="1" x14ac:dyDescent="0.25"/>
    <row r="246" s="55" customFormat="1" x14ac:dyDescent="0.25"/>
    <row r="247" s="55" customFormat="1" x14ac:dyDescent="0.25"/>
    <row r="248" s="55" customFormat="1" x14ac:dyDescent="0.25"/>
    <row r="249" s="55" customFormat="1" x14ac:dyDescent="0.25"/>
    <row r="250" s="55" customFormat="1" x14ac:dyDescent="0.25"/>
    <row r="251" s="55" customFormat="1" x14ac:dyDescent="0.25"/>
    <row r="252" s="55" customFormat="1" x14ac:dyDescent="0.25"/>
    <row r="253" s="55" customFormat="1" x14ac:dyDescent="0.25"/>
    <row r="254" s="55" customFormat="1" x14ac:dyDescent="0.25"/>
    <row r="255" s="55" customFormat="1" x14ac:dyDescent="0.25"/>
    <row r="256" s="55" customFormat="1" x14ac:dyDescent="0.25"/>
    <row r="257" s="55" customFormat="1" x14ac:dyDescent="0.25"/>
    <row r="258" s="55" customFormat="1" x14ac:dyDescent="0.25"/>
    <row r="259" s="55" customFormat="1" x14ac:dyDescent="0.25"/>
    <row r="260" s="55" customFormat="1" x14ac:dyDescent="0.25"/>
    <row r="261" s="55" customFormat="1" x14ac:dyDescent="0.25"/>
    <row r="262" s="55" customFormat="1" x14ac:dyDescent="0.25"/>
    <row r="263" s="55" customFormat="1" x14ac:dyDescent="0.25"/>
    <row r="264" s="55" customFormat="1" x14ac:dyDescent="0.25"/>
    <row r="265" s="55" customFormat="1" x14ac:dyDescent="0.25"/>
    <row r="266" s="55" customFormat="1" x14ac:dyDescent="0.25"/>
    <row r="267" s="55" customFormat="1" x14ac:dyDescent="0.25"/>
    <row r="268" s="55" customFormat="1" x14ac:dyDescent="0.25"/>
    <row r="269" s="55" customFormat="1" x14ac:dyDescent="0.25"/>
    <row r="270" s="55" customFormat="1" x14ac:dyDescent="0.25"/>
    <row r="271" s="55" customFormat="1" x14ac:dyDescent="0.25"/>
    <row r="272" s="55" customFormat="1" x14ac:dyDescent="0.25"/>
    <row r="273" s="55" customFormat="1" x14ac:dyDescent="0.25"/>
    <row r="274" s="55" customFormat="1" x14ac:dyDescent="0.25"/>
    <row r="275" s="55" customFormat="1" x14ac:dyDescent="0.25"/>
    <row r="276" s="55" customFormat="1" x14ac:dyDescent="0.25"/>
    <row r="277" s="55" customFormat="1" x14ac:dyDescent="0.25"/>
    <row r="278" s="55" customFormat="1" x14ac:dyDescent="0.25"/>
    <row r="279" s="55" customFormat="1" x14ac:dyDescent="0.25"/>
    <row r="280" s="55" customFormat="1" x14ac:dyDescent="0.25"/>
    <row r="281" s="55" customFormat="1" x14ac:dyDescent="0.25"/>
    <row r="282" s="55" customFormat="1" x14ac:dyDescent="0.25"/>
    <row r="283" s="55" customFormat="1" x14ac:dyDescent="0.25"/>
    <row r="284" s="55" customFormat="1" x14ac:dyDescent="0.25"/>
    <row r="285" s="55" customFormat="1" x14ac:dyDescent="0.25"/>
    <row r="286" s="55" customFormat="1" x14ac:dyDescent="0.25"/>
    <row r="287" s="55" customFormat="1" x14ac:dyDescent="0.25"/>
    <row r="288" s="55" customFormat="1" x14ac:dyDescent="0.25"/>
    <row r="289" s="55" customFormat="1" x14ac:dyDescent="0.25"/>
    <row r="290" s="55" customFormat="1" x14ac:dyDescent="0.25"/>
    <row r="291" s="55" customFormat="1" x14ac:dyDescent="0.25"/>
    <row r="292" s="55" customFormat="1" x14ac:dyDescent="0.25"/>
    <row r="293" s="55" customFormat="1" x14ac:dyDescent="0.25"/>
    <row r="294" s="55" customFormat="1" x14ac:dyDescent="0.25"/>
    <row r="295" s="55" customFormat="1" x14ac:dyDescent="0.25"/>
    <row r="296" s="55" customFormat="1" x14ac:dyDescent="0.25"/>
    <row r="297" s="55" customFormat="1" x14ac:dyDescent="0.25"/>
    <row r="298" s="55" customFormat="1" x14ac:dyDescent="0.25"/>
    <row r="299" s="55" customFormat="1" x14ac:dyDescent="0.25"/>
    <row r="300" s="55" customFormat="1" x14ac:dyDescent="0.25"/>
    <row r="301" s="55" customFormat="1" x14ac:dyDescent="0.25"/>
    <row r="302" s="55" customFormat="1" x14ac:dyDescent="0.25"/>
    <row r="303" s="55" customFormat="1" x14ac:dyDescent="0.25"/>
    <row r="304" s="55" customFormat="1" x14ac:dyDescent="0.25"/>
    <row r="305" s="55" customFormat="1" x14ac:dyDescent="0.25"/>
    <row r="306" s="55" customFormat="1" x14ac:dyDescent="0.25"/>
    <row r="307" s="55" customFormat="1" x14ac:dyDescent="0.25"/>
    <row r="308" s="55" customFormat="1" x14ac:dyDescent="0.25"/>
    <row r="309" s="55" customFormat="1" x14ac:dyDescent="0.25"/>
    <row r="310" s="55" customFormat="1" x14ac:dyDescent="0.25"/>
    <row r="311" s="55" customFormat="1" x14ac:dyDescent="0.25"/>
    <row r="312" s="55" customFormat="1" x14ac:dyDescent="0.25"/>
    <row r="313" s="55" customFormat="1" x14ac:dyDescent="0.25"/>
    <row r="314" s="55" customFormat="1" x14ac:dyDescent="0.25"/>
    <row r="315" s="55" customFormat="1" x14ac:dyDescent="0.25"/>
    <row r="316" s="55" customFormat="1" x14ac:dyDescent="0.25"/>
    <row r="317" s="55" customFormat="1" x14ac:dyDescent="0.25"/>
    <row r="318" s="55" customFormat="1" x14ac:dyDescent="0.25"/>
    <row r="319" s="55" customFormat="1" x14ac:dyDescent="0.25"/>
    <row r="320" s="55" customFormat="1" x14ac:dyDescent="0.25"/>
    <row r="321" s="55" customFormat="1" x14ac:dyDescent="0.25"/>
    <row r="322" s="55" customFormat="1" x14ac:dyDescent="0.25"/>
    <row r="323" s="55" customFormat="1" x14ac:dyDescent="0.25"/>
    <row r="324" s="55" customFormat="1" x14ac:dyDescent="0.25"/>
    <row r="325" s="55" customFormat="1" x14ac:dyDescent="0.25"/>
    <row r="326" s="55" customFormat="1" x14ac:dyDescent="0.25"/>
    <row r="327" s="55" customFormat="1" x14ac:dyDescent="0.25"/>
    <row r="328" s="55" customFormat="1" x14ac:dyDescent="0.25"/>
    <row r="329" s="55" customFormat="1" x14ac:dyDescent="0.25"/>
    <row r="330" s="55" customFormat="1" x14ac:dyDescent="0.25"/>
    <row r="331" s="55" customFormat="1" x14ac:dyDescent="0.25"/>
    <row r="332" s="55" customFormat="1" x14ac:dyDescent="0.25"/>
    <row r="333" s="55" customFormat="1" x14ac:dyDescent="0.25"/>
    <row r="334" s="55" customFormat="1" x14ac:dyDescent="0.25"/>
    <row r="335" s="55" customFormat="1" x14ac:dyDescent="0.25"/>
    <row r="336" s="55" customFormat="1" x14ac:dyDescent="0.25"/>
    <row r="337" s="55" customFormat="1" x14ac:dyDescent="0.25"/>
    <row r="338" s="55" customFormat="1" x14ac:dyDescent="0.25"/>
    <row r="339" s="55" customFormat="1" x14ac:dyDescent="0.25"/>
    <row r="340" s="55" customFormat="1" x14ac:dyDescent="0.25"/>
    <row r="341" s="55" customFormat="1" x14ac:dyDescent="0.25"/>
    <row r="342" s="55" customFormat="1" x14ac:dyDescent="0.25"/>
    <row r="343" s="55" customFormat="1" x14ac:dyDescent="0.25"/>
    <row r="344" s="55" customFormat="1" x14ac:dyDescent="0.25"/>
    <row r="345" s="55" customFormat="1" x14ac:dyDescent="0.25"/>
    <row r="346" s="55" customFormat="1" x14ac:dyDescent="0.25"/>
    <row r="347" s="55" customFormat="1" x14ac:dyDescent="0.25"/>
    <row r="348" s="55" customFormat="1" x14ac:dyDescent="0.25"/>
    <row r="349" s="55" customFormat="1" x14ac:dyDescent="0.25"/>
    <row r="350" s="55" customFormat="1" x14ac:dyDescent="0.25"/>
    <row r="351" s="55" customFormat="1" x14ac:dyDescent="0.25"/>
    <row r="352" s="55" customFormat="1" x14ac:dyDescent="0.25"/>
    <row r="353" spans="1:7" s="55" customFormat="1" x14ac:dyDescent="0.25"/>
    <row r="354" spans="1:7" s="55" customFormat="1" x14ac:dyDescent="0.25"/>
    <row r="355" spans="1:7" s="55" customFormat="1" x14ac:dyDescent="0.25"/>
    <row r="356" spans="1:7" s="55" customFormat="1" x14ac:dyDescent="0.25"/>
    <row r="357" spans="1:7" s="55" customFormat="1" x14ac:dyDescent="0.25"/>
    <row r="358" spans="1:7" s="55" customFormat="1" x14ac:dyDescent="0.25"/>
    <row r="359" spans="1:7" s="55" customFormat="1" x14ac:dyDescent="0.25"/>
    <row r="360" spans="1:7" s="55" customFormat="1" x14ac:dyDescent="0.25"/>
    <row r="361" spans="1:7" s="55" customFormat="1" x14ac:dyDescent="0.25"/>
    <row r="362" spans="1:7" s="55" customFormat="1" x14ac:dyDescent="0.25"/>
    <row r="363" spans="1:7" s="55" customFormat="1" x14ac:dyDescent="0.25"/>
    <row r="364" spans="1:7" s="55" customFormat="1" x14ac:dyDescent="0.25"/>
    <row r="365" spans="1:7" s="55" customFormat="1" x14ac:dyDescent="0.25"/>
    <row r="366" spans="1:7" s="55" customFormat="1" x14ac:dyDescent="0.25">
      <c r="A366" s="1"/>
      <c r="B366" s="1"/>
      <c r="C366" s="1"/>
      <c r="D366" s="1"/>
      <c r="E366" s="1"/>
      <c r="F366" s="1"/>
      <c r="G366" s="1"/>
    </row>
  </sheetData>
  <mergeCells count="10">
    <mergeCell ref="A1:F1"/>
    <mergeCell ref="A12:E12"/>
    <mergeCell ref="A18:E18"/>
    <mergeCell ref="A28:E28"/>
    <mergeCell ref="F18:G18"/>
    <mergeCell ref="A15:B16"/>
    <mergeCell ref="C15:D15"/>
    <mergeCell ref="E15:G15"/>
    <mergeCell ref="C16:D16"/>
    <mergeCell ref="E16:G16"/>
  </mergeCells>
  <pageMargins left="0.511811024" right="0.511811024" top="0.78740157499999996" bottom="0.78740157499999996" header="0.31496062000000002" footer="0.31496062000000002"/>
  <pageSetup paperSize="9" scale="74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BG291"/>
  <sheetViews>
    <sheetView zoomScaleNormal="100" zoomScaleSheetLayoutView="100" workbookViewId="0">
      <selection activeCell="B19" sqref="B19"/>
    </sheetView>
  </sheetViews>
  <sheetFormatPr defaultRowHeight="15" x14ac:dyDescent="0.25"/>
  <cols>
    <col min="1" max="1" width="28.42578125" style="43" customWidth="1"/>
    <col min="2" max="2" width="17.5703125" style="43" bestFit="1" customWidth="1"/>
    <col min="3" max="3" width="11.85546875" style="43" bestFit="1" customWidth="1"/>
    <col min="4" max="4" width="11.5703125" style="43" bestFit="1" customWidth="1"/>
    <col min="5" max="5" width="7.28515625" style="43" bestFit="1" customWidth="1"/>
    <col min="6" max="6" width="12.28515625" style="43" bestFit="1" customWidth="1"/>
    <col min="7" max="7" width="11.5703125" style="43" bestFit="1" customWidth="1"/>
    <col min="8" max="8" width="12.28515625" style="43" customWidth="1"/>
    <col min="9" max="9" width="10" style="43" customWidth="1"/>
    <col min="10" max="10" width="14.5703125" style="43" bestFit="1" customWidth="1"/>
    <col min="11" max="11" width="11.85546875" style="43" bestFit="1" customWidth="1"/>
    <col min="12" max="12" width="9.5703125" style="43" bestFit="1" customWidth="1"/>
    <col min="13" max="13" width="16.5703125" style="43" customWidth="1"/>
    <col min="14" max="14" width="12" style="43" bestFit="1" customWidth="1"/>
    <col min="15" max="16" width="9.140625" style="43"/>
    <col min="17" max="17" width="12.7109375" style="43" bestFit="1" customWidth="1"/>
    <col min="18" max="16384" width="9.140625" style="43"/>
  </cols>
  <sheetData>
    <row r="1" spans="1:59" ht="20.25" customHeight="1" x14ac:dyDescent="0.25">
      <c r="A1" s="223" t="s">
        <v>178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9" ht="20.25" customHeight="1" x14ac:dyDescent="0.25">
      <c r="A2" s="94" t="s">
        <v>81</v>
      </c>
      <c r="B2" s="11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9" ht="20.25" customHeight="1" x14ac:dyDescent="0.25">
      <c r="A3" s="3"/>
      <c r="B3" s="3"/>
      <c r="C3" s="48"/>
      <c r="D3" s="48"/>
      <c r="E3" s="48"/>
      <c r="F3" s="48"/>
      <c r="G3" s="48"/>
      <c r="H3" s="48"/>
      <c r="I3" s="48"/>
      <c r="J3" s="48"/>
      <c r="K3" s="49"/>
      <c r="L3" s="48"/>
      <c r="M3" s="48"/>
      <c r="N3" s="4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9" s="4" customFormat="1" ht="15.75" customHeight="1" x14ac:dyDescent="0.25">
      <c r="A4" s="255" t="s">
        <v>0</v>
      </c>
      <c r="B4" s="231" t="s">
        <v>31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  <c r="N4" s="228" t="s">
        <v>37</v>
      </c>
      <c r="O4" s="229"/>
      <c r="P4" s="230"/>
      <c r="Q4" s="126" t="s">
        <v>26</v>
      </c>
    </row>
    <row r="5" spans="1:59" ht="15.75" customHeight="1" x14ac:dyDescent="0.25">
      <c r="A5" s="256"/>
      <c r="B5" s="258" t="s">
        <v>7</v>
      </c>
      <c r="C5" s="258"/>
      <c r="D5" s="258"/>
      <c r="E5" s="225" t="s">
        <v>191</v>
      </c>
      <c r="F5" s="226"/>
      <c r="G5" s="227"/>
      <c r="H5" s="259" t="s">
        <v>8</v>
      </c>
      <c r="I5" s="259"/>
      <c r="J5" s="259"/>
      <c r="K5" s="238" t="s">
        <v>29</v>
      </c>
      <c r="L5" s="238"/>
      <c r="M5" s="238"/>
      <c r="N5" s="129"/>
      <c r="O5" s="129"/>
      <c r="P5" s="129"/>
      <c r="Q5" s="12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59" ht="15.75" customHeight="1" x14ac:dyDescent="0.25">
      <c r="A6" s="256"/>
      <c r="B6" s="89" t="s">
        <v>40</v>
      </c>
      <c r="C6" s="90" t="s">
        <v>14</v>
      </c>
      <c r="D6" s="90" t="s">
        <v>10</v>
      </c>
      <c r="E6" s="153" t="s">
        <v>40</v>
      </c>
      <c r="F6" s="154" t="s">
        <v>14</v>
      </c>
      <c r="G6" s="154" t="s">
        <v>10</v>
      </c>
      <c r="H6" s="91" t="s">
        <v>40</v>
      </c>
      <c r="I6" s="92" t="s">
        <v>14</v>
      </c>
      <c r="J6" s="92" t="s">
        <v>10</v>
      </c>
      <c r="K6" s="153" t="s">
        <v>40</v>
      </c>
      <c r="L6" s="154" t="s">
        <v>14</v>
      </c>
      <c r="M6" s="154" t="s">
        <v>10</v>
      </c>
      <c r="N6" s="91" t="s">
        <v>40</v>
      </c>
      <c r="O6" s="92" t="s">
        <v>14</v>
      </c>
      <c r="P6" s="92" t="s">
        <v>10</v>
      </c>
      <c r="Q6" s="12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</row>
    <row r="7" spans="1:59" ht="15.75" x14ac:dyDescent="0.25">
      <c r="A7" s="257"/>
      <c r="B7" s="90" t="s">
        <v>35</v>
      </c>
      <c r="C7" s="90" t="s">
        <v>113</v>
      </c>
      <c r="D7" s="90" t="s">
        <v>21</v>
      </c>
      <c r="E7" s="154" t="s">
        <v>197</v>
      </c>
      <c r="F7" s="154" t="s">
        <v>21</v>
      </c>
      <c r="G7" s="154" t="s">
        <v>113</v>
      </c>
      <c r="H7" s="92" t="s">
        <v>35</v>
      </c>
      <c r="I7" s="157" t="s">
        <v>113</v>
      </c>
      <c r="J7" s="157" t="s">
        <v>21</v>
      </c>
      <c r="K7" s="154" t="s">
        <v>35</v>
      </c>
      <c r="L7" s="154" t="s">
        <v>21</v>
      </c>
      <c r="M7" s="154" t="s">
        <v>113</v>
      </c>
      <c r="N7" s="157" t="s">
        <v>179</v>
      </c>
      <c r="O7" s="157" t="s">
        <v>113</v>
      </c>
      <c r="P7" s="157" t="s">
        <v>21</v>
      </c>
      <c r="Q7" s="93" t="s">
        <v>21</v>
      </c>
      <c r="R7" s="253" t="s">
        <v>199</v>
      </c>
      <c r="S7" s="254"/>
      <c r="T7" s="254"/>
      <c r="U7" s="254"/>
      <c r="V7" s="254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</row>
    <row r="8" spans="1:59" ht="18" customHeight="1" x14ac:dyDescent="0.25">
      <c r="A8" s="50" t="s">
        <v>146</v>
      </c>
      <c r="B8" s="137"/>
      <c r="C8" s="5">
        <f>Referências!$F$20</f>
        <v>0</v>
      </c>
      <c r="D8" s="5">
        <f>B8*C8</f>
        <v>0</v>
      </c>
      <c r="E8" s="5"/>
      <c r="F8" s="5">
        <f>Referências!$B$21</f>
        <v>0</v>
      </c>
      <c r="G8" s="5">
        <f>E8*F8</f>
        <v>0</v>
      </c>
      <c r="H8" s="6"/>
      <c r="I8" s="6">
        <f>Referências!$F$22</f>
        <v>0</v>
      </c>
      <c r="J8" s="5">
        <f>H8*I8</f>
        <v>0</v>
      </c>
      <c r="K8" s="136"/>
      <c r="L8" s="5">
        <f>Referências!$F$23</f>
        <v>0</v>
      </c>
      <c r="M8" s="138">
        <f t="shared" ref="M8:M27" si="0">K8*L8</f>
        <v>0</v>
      </c>
      <c r="N8" s="5"/>
      <c r="O8" s="6"/>
      <c r="P8" s="140">
        <f>N8*O8</f>
        <v>0</v>
      </c>
      <c r="Q8" s="140">
        <f t="shared" ref="Q8:Q27" si="1">D8+J8+P8</f>
        <v>0</v>
      </c>
      <c r="R8" s="253"/>
      <c r="S8" s="254"/>
      <c r="T8" s="254"/>
      <c r="U8" s="254"/>
      <c r="V8" s="254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</row>
    <row r="9" spans="1:59" ht="32.25" customHeight="1" x14ac:dyDescent="0.25">
      <c r="A9" s="50" t="s">
        <v>114</v>
      </c>
      <c r="B9" s="137"/>
      <c r="C9" s="5">
        <f>Referências!$F$20</f>
        <v>0</v>
      </c>
      <c r="D9" s="5">
        <f t="shared" ref="D9:D27" si="2">B9*C9</f>
        <v>0</v>
      </c>
      <c r="E9" s="5"/>
      <c r="F9" s="5">
        <f>Referências!$B$21</f>
        <v>0</v>
      </c>
      <c r="G9" s="5">
        <f t="shared" ref="G9:G13" si="3">E9*F9</f>
        <v>0</v>
      </c>
      <c r="H9" s="6"/>
      <c r="I9" s="6">
        <f>Referências!$F$22</f>
        <v>0</v>
      </c>
      <c r="J9" s="5">
        <f t="shared" ref="J9:J27" si="4">H9*I9</f>
        <v>0</v>
      </c>
      <c r="K9" s="137"/>
      <c r="L9" s="5">
        <f>Referências!$F$23</f>
        <v>0</v>
      </c>
      <c r="M9" s="138">
        <f t="shared" si="0"/>
        <v>0</v>
      </c>
      <c r="N9" s="5"/>
      <c r="O9" s="6"/>
      <c r="P9" s="140">
        <f t="shared" ref="P9:P27" si="5">N9*O9</f>
        <v>0</v>
      </c>
      <c r="Q9" s="140">
        <f t="shared" si="1"/>
        <v>0</v>
      </c>
      <c r="R9" s="253"/>
      <c r="S9" s="254"/>
      <c r="T9" s="254"/>
      <c r="U9" s="254"/>
      <c r="V9" s="254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 ht="18" customHeight="1" x14ac:dyDescent="0.25">
      <c r="A10" s="51" t="s">
        <v>115</v>
      </c>
      <c r="B10" s="137"/>
      <c r="C10" s="5">
        <f>Referências!$F$20</f>
        <v>0</v>
      </c>
      <c r="D10" s="5">
        <f t="shared" si="2"/>
        <v>0</v>
      </c>
      <c r="E10" s="5"/>
      <c r="F10" s="5">
        <f>Referências!$B$21</f>
        <v>0</v>
      </c>
      <c r="G10" s="5">
        <f t="shared" si="3"/>
        <v>0</v>
      </c>
      <c r="H10" s="6"/>
      <c r="I10" s="6">
        <f>Referências!$F$22</f>
        <v>0</v>
      </c>
      <c r="J10" s="5">
        <f t="shared" si="4"/>
        <v>0</v>
      </c>
      <c r="K10" s="137">
        <f>5*8*22*12/55</f>
        <v>192</v>
      </c>
      <c r="L10" s="5">
        <f>Referências!$F$23</f>
        <v>0</v>
      </c>
      <c r="M10" s="138">
        <f t="shared" si="0"/>
        <v>0</v>
      </c>
      <c r="N10" s="5"/>
      <c r="O10" s="6"/>
      <c r="P10" s="140">
        <f t="shared" si="5"/>
        <v>0</v>
      </c>
      <c r="Q10" s="140">
        <f t="shared" si="1"/>
        <v>0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</row>
    <row r="11" spans="1:59" ht="18" customHeight="1" x14ac:dyDescent="0.25">
      <c r="A11" s="52" t="s">
        <v>147</v>
      </c>
      <c r="B11" s="137"/>
      <c r="C11" s="5">
        <f>Referências!$F$20</f>
        <v>0</v>
      </c>
      <c r="D11" s="5">
        <f t="shared" si="2"/>
        <v>0</v>
      </c>
      <c r="E11" s="5"/>
      <c r="F11" s="5">
        <f>Referências!$B$21</f>
        <v>0</v>
      </c>
      <c r="G11" s="5">
        <f t="shared" si="3"/>
        <v>0</v>
      </c>
      <c r="H11" s="6"/>
      <c r="I11" s="6">
        <f>Referências!$F$22</f>
        <v>0</v>
      </c>
      <c r="J11" s="5">
        <f t="shared" si="4"/>
        <v>0</v>
      </c>
      <c r="K11" s="137"/>
      <c r="L11" s="5">
        <f>Referências!$F$23</f>
        <v>0</v>
      </c>
      <c r="M11" s="138">
        <f t="shared" si="0"/>
        <v>0</v>
      </c>
      <c r="N11" s="5"/>
      <c r="O11" s="6"/>
      <c r="P11" s="140">
        <f t="shared" si="5"/>
        <v>0</v>
      </c>
      <c r="Q11" s="140">
        <f t="shared" si="1"/>
        <v>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ht="18" customHeight="1" x14ac:dyDescent="0.25">
      <c r="A12" s="50" t="s">
        <v>116</v>
      </c>
      <c r="B12" s="137"/>
      <c r="C12" s="5">
        <f>Referências!$F$20</f>
        <v>0</v>
      </c>
      <c r="D12" s="5">
        <f t="shared" si="2"/>
        <v>0</v>
      </c>
      <c r="E12" s="5"/>
      <c r="F12" s="5">
        <f>Referências!$B$21</f>
        <v>0</v>
      </c>
      <c r="G12" s="5">
        <f t="shared" si="3"/>
        <v>0</v>
      </c>
      <c r="H12" s="6"/>
      <c r="I12" s="6">
        <f>Referências!$F$22</f>
        <v>0</v>
      </c>
      <c r="J12" s="5">
        <f t="shared" si="4"/>
        <v>0</v>
      </c>
      <c r="K12" s="137"/>
      <c r="L12" s="5">
        <f>Referências!$F$23</f>
        <v>0</v>
      </c>
      <c r="M12" s="138">
        <f t="shared" si="0"/>
        <v>0</v>
      </c>
      <c r="N12" s="6"/>
      <c r="O12" s="6"/>
      <c r="P12" s="140">
        <f t="shared" si="5"/>
        <v>0</v>
      </c>
      <c r="Q12" s="140">
        <f t="shared" si="1"/>
        <v>0</v>
      </c>
      <c r="R12" s="253" t="s">
        <v>200</v>
      </c>
      <c r="S12" s="254"/>
      <c r="T12" s="254"/>
      <c r="U12" s="254"/>
      <c r="V12" s="254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ht="18" customHeight="1" x14ac:dyDescent="0.25">
      <c r="A13" s="50" t="s">
        <v>148</v>
      </c>
      <c r="B13" s="137"/>
      <c r="C13" s="5">
        <f>Referências!$F$20</f>
        <v>0</v>
      </c>
      <c r="D13" s="5">
        <f t="shared" si="2"/>
        <v>0</v>
      </c>
      <c r="E13" s="5"/>
      <c r="F13" s="5">
        <f>Referências!$B$21</f>
        <v>0</v>
      </c>
      <c r="G13" s="5">
        <f t="shared" si="3"/>
        <v>0</v>
      </c>
      <c r="H13" s="6"/>
      <c r="I13" s="6">
        <f>Referências!$F$22</f>
        <v>0</v>
      </c>
      <c r="J13" s="5">
        <f t="shared" si="4"/>
        <v>0</v>
      </c>
      <c r="K13" s="137"/>
      <c r="L13" s="5">
        <f>Referências!$F$23</f>
        <v>0</v>
      </c>
      <c r="M13" s="138">
        <f t="shared" si="0"/>
        <v>0</v>
      </c>
      <c r="N13" s="6"/>
      <c r="O13" s="6"/>
      <c r="P13" s="140">
        <f t="shared" si="5"/>
        <v>0</v>
      </c>
      <c r="Q13" s="140">
        <f t="shared" si="1"/>
        <v>0</v>
      </c>
      <c r="R13" s="253"/>
      <c r="S13" s="254"/>
      <c r="T13" s="254"/>
      <c r="U13" s="254"/>
      <c r="V13" s="254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ht="18" customHeight="1" x14ac:dyDescent="0.25">
      <c r="A14" s="51" t="s">
        <v>120</v>
      </c>
      <c r="B14" s="137"/>
      <c r="C14" s="5">
        <f>Referências!$F$20</f>
        <v>0</v>
      </c>
      <c r="D14" s="5">
        <f>B14*C14</f>
        <v>0</v>
      </c>
      <c r="E14" s="5"/>
      <c r="F14" s="5">
        <f>Referências!$B$21</f>
        <v>0</v>
      </c>
      <c r="G14" s="5">
        <f>E14*F14</f>
        <v>0</v>
      </c>
      <c r="H14" s="6"/>
      <c r="I14" s="6">
        <f>Referências!$F$22</f>
        <v>0</v>
      </c>
      <c r="J14" s="5">
        <f>H14*I14</f>
        <v>0</v>
      </c>
      <c r="K14" s="137"/>
      <c r="L14" s="5">
        <f>Referências!$F$23</f>
        <v>0</v>
      </c>
      <c r="M14" s="138">
        <f>K14*L14</f>
        <v>0</v>
      </c>
      <c r="N14" s="6"/>
      <c r="O14" s="6"/>
      <c r="P14" s="140">
        <f>N14*O14</f>
        <v>0</v>
      </c>
      <c r="Q14" s="140">
        <f t="shared" si="1"/>
        <v>0</v>
      </c>
      <c r="R14" s="253"/>
      <c r="S14" s="254"/>
      <c r="T14" s="254"/>
      <c r="U14" s="254"/>
      <c r="V14" s="254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ht="18" customHeight="1" x14ac:dyDescent="0.25">
      <c r="A15" s="50" t="s">
        <v>117</v>
      </c>
      <c r="B15" s="137"/>
      <c r="C15" s="5">
        <f>Referências!$F$20</f>
        <v>0</v>
      </c>
      <c r="D15" s="5">
        <f t="shared" si="2"/>
        <v>0</v>
      </c>
      <c r="E15" s="5"/>
      <c r="F15" s="5">
        <f>Referências!$B$21</f>
        <v>0</v>
      </c>
      <c r="G15" s="5">
        <f t="shared" ref="G15:G17" si="6">E15*F15</f>
        <v>0</v>
      </c>
      <c r="H15" s="6"/>
      <c r="I15" s="6">
        <f>Referências!$F$22</f>
        <v>0</v>
      </c>
      <c r="J15" s="5">
        <f t="shared" si="4"/>
        <v>0</v>
      </c>
      <c r="K15" s="137"/>
      <c r="L15" s="5">
        <f>Referências!$F$23</f>
        <v>0</v>
      </c>
      <c r="M15" s="138">
        <f t="shared" si="0"/>
        <v>0</v>
      </c>
      <c r="N15" s="6"/>
      <c r="O15" s="6"/>
      <c r="P15" s="140">
        <f t="shared" si="5"/>
        <v>0</v>
      </c>
      <c r="Q15" s="140">
        <f t="shared" si="1"/>
        <v>0</v>
      </c>
      <c r="R15" s="253"/>
      <c r="S15" s="254"/>
      <c r="T15" s="254"/>
      <c r="U15" s="254"/>
      <c r="V15" s="254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ht="18" customHeight="1" x14ac:dyDescent="0.25">
      <c r="A16" s="50" t="s">
        <v>150</v>
      </c>
      <c r="B16" s="137"/>
      <c r="C16" s="5">
        <f>Referências!$F$20</f>
        <v>0</v>
      </c>
      <c r="D16" s="5">
        <f t="shared" si="2"/>
        <v>0</v>
      </c>
      <c r="E16" s="5"/>
      <c r="F16" s="5">
        <f>Referências!$B$21</f>
        <v>0</v>
      </c>
      <c r="G16" s="5">
        <f t="shared" si="6"/>
        <v>0</v>
      </c>
      <c r="H16" s="6"/>
      <c r="I16" s="6">
        <f>Referências!$F$22</f>
        <v>0</v>
      </c>
      <c r="J16" s="5">
        <f t="shared" si="4"/>
        <v>0</v>
      </c>
      <c r="K16" s="137"/>
      <c r="L16" s="5">
        <f>Referências!$F$23</f>
        <v>0</v>
      </c>
      <c r="M16" s="138">
        <f t="shared" si="0"/>
        <v>0</v>
      </c>
      <c r="N16" s="6"/>
      <c r="O16" s="6"/>
      <c r="P16" s="140">
        <f t="shared" si="5"/>
        <v>0</v>
      </c>
      <c r="Q16" s="140">
        <f t="shared" si="1"/>
        <v>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ht="18" customHeight="1" x14ac:dyDescent="0.25">
      <c r="A17" s="50" t="s">
        <v>119</v>
      </c>
      <c r="B17" s="137"/>
      <c r="C17" s="5">
        <f>Referências!$F$20</f>
        <v>0</v>
      </c>
      <c r="D17" s="5">
        <f t="shared" si="2"/>
        <v>0</v>
      </c>
      <c r="E17" s="5"/>
      <c r="F17" s="5">
        <f>Referências!$B$21</f>
        <v>0</v>
      </c>
      <c r="G17" s="5">
        <f t="shared" si="6"/>
        <v>0</v>
      </c>
      <c r="H17" s="6"/>
      <c r="I17" s="6">
        <f>Referências!$F$22</f>
        <v>0</v>
      </c>
      <c r="J17" s="5">
        <f t="shared" si="4"/>
        <v>0</v>
      </c>
      <c r="K17" s="137"/>
      <c r="L17" s="5">
        <f>Referências!$F$23</f>
        <v>0</v>
      </c>
      <c r="M17" s="138">
        <f t="shared" si="0"/>
        <v>0</v>
      </c>
      <c r="N17" s="6"/>
      <c r="O17" s="6"/>
      <c r="P17" s="140">
        <f t="shared" si="5"/>
        <v>0</v>
      </c>
      <c r="Q17" s="140">
        <f t="shared" si="1"/>
        <v>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s="8" customFormat="1" ht="18" customHeight="1" x14ac:dyDescent="0.25">
      <c r="A18" s="164" t="s">
        <v>153</v>
      </c>
      <c r="B18" s="156"/>
      <c r="C18" s="165">
        <f>Referências!$F$20</f>
        <v>0</v>
      </c>
      <c r="D18" s="165">
        <f>B18*C18</f>
        <v>0</v>
      </c>
      <c r="E18" s="165"/>
      <c r="F18" s="165">
        <f>Referências!$B$21</f>
        <v>0</v>
      </c>
      <c r="G18" s="165">
        <f>E18*F18</f>
        <v>0</v>
      </c>
      <c r="H18" s="166"/>
      <c r="I18" s="165">
        <f>Referências!$F$22</f>
        <v>0</v>
      </c>
      <c r="J18" s="165">
        <f>H18*I18</f>
        <v>0</v>
      </c>
      <c r="K18" s="156"/>
      <c r="L18" s="165">
        <f>Referências!$F$23</f>
        <v>0</v>
      </c>
      <c r="M18" s="167">
        <f>K18*L18</f>
        <v>0</v>
      </c>
      <c r="N18" s="165"/>
      <c r="O18" s="165"/>
      <c r="P18" s="167">
        <f>N18*O18</f>
        <v>0</v>
      </c>
      <c r="Q18" s="167">
        <f t="shared" si="1"/>
        <v>0</v>
      </c>
    </row>
    <row r="19" spans="1:59" s="8" customFormat="1" ht="18" customHeight="1" x14ac:dyDescent="0.25">
      <c r="A19" s="168" t="s">
        <v>149</v>
      </c>
      <c r="B19" s="156"/>
      <c r="C19" s="165">
        <f>Referências!$F$20</f>
        <v>0</v>
      </c>
      <c r="D19" s="165">
        <f>B19*C19</f>
        <v>0</v>
      </c>
      <c r="E19" s="165"/>
      <c r="F19" s="165">
        <f>Referências!$B$21</f>
        <v>0</v>
      </c>
      <c r="G19" s="165">
        <f>E19*F19</f>
        <v>0</v>
      </c>
      <c r="H19" s="166"/>
      <c r="I19" s="165">
        <f>Referências!$F$22</f>
        <v>0</v>
      </c>
      <c r="J19" s="165">
        <f>H19*I19</f>
        <v>0</v>
      </c>
      <c r="K19" s="156"/>
      <c r="L19" s="165">
        <f>Referências!$F$23</f>
        <v>0</v>
      </c>
      <c r="M19" s="167">
        <f>K19*L19</f>
        <v>0</v>
      </c>
      <c r="N19" s="165"/>
      <c r="O19" s="165"/>
      <c r="P19" s="167">
        <f>N19*O19</f>
        <v>0</v>
      </c>
      <c r="Q19" s="167">
        <f t="shared" si="1"/>
        <v>0</v>
      </c>
    </row>
    <row r="20" spans="1:59" s="8" customFormat="1" ht="18" customHeight="1" x14ac:dyDescent="0.25">
      <c r="A20" s="168" t="s">
        <v>121</v>
      </c>
      <c r="B20" s="156"/>
      <c r="C20" s="165">
        <f>Referências!$F$20</f>
        <v>0</v>
      </c>
      <c r="D20" s="165">
        <f t="shared" si="2"/>
        <v>0</v>
      </c>
      <c r="E20" s="165"/>
      <c r="F20" s="165">
        <f>Referências!$B$21</f>
        <v>0</v>
      </c>
      <c r="G20" s="165">
        <f t="shared" ref="G20:G22" si="7">E20*F20</f>
        <v>0</v>
      </c>
      <c r="H20" s="166"/>
      <c r="I20" s="165">
        <f>Referências!$F$22</f>
        <v>0</v>
      </c>
      <c r="J20" s="165">
        <f t="shared" si="4"/>
        <v>0</v>
      </c>
      <c r="K20" s="156"/>
      <c r="L20" s="165">
        <f>Referências!$F$23</f>
        <v>0</v>
      </c>
      <c r="M20" s="167">
        <f t="shared" si="0"/>
        <v>0</v>
      </c>
      <c r="N20" s="165"/>
      <c r="O20" s="165"/>
      <c r="P20" s="167">
        <f t="shared" si="5"/>
        <v>0</v>
      </c>
      <c r="Q20" s="167">
        <f t="shared" si="1"/>
        <v>0</v>
      </c>
    </row>
    <row r="21" spans="1:59" s="8" customFormat="1" ht="18" customHeight="1" x14ac:dyDescent="0.25">
      <c r="A21" s="164" t="s">
        <v>151</v>
      </c>
      <c r="B21" s="156"/>
      <c r="C21" s="165">
        <f>Referências!$F$20</f>
        <v>0</v>
      </c>
      <c r="D21" s="165">
        <f t="shared" si="2"/>
        <v>0</v>
      </c>
      <c r="E21" s="165"/>
      <c r="F21" s="165">
        <f>Referências!$B$21</f>
        <v>0</v>
      </c>
      <c r="G21" s="165">
        <f t="shared" si="7"/>
        <v>0</v>
      </c>
      <c r="H21" s="165"/>
      <c r="I21" s="165">
        <f>Referências!$F$22</f>
        <v>0</v>
      </c>
      <c r="J21" s="165">
        <f t="shared" si="4"/>
        <v>0</v>
      </c>
      <c r="K21" s="156"/>
      <c r="L21" s="165">
        <f>Referências!$F$23</f>
        <v>0</v>
      </c>
      <c r="M21" s="167">
        <f t="shared" si="0"/>
        <v>0</v>
      </c>
      <c r="N21" s="165"/>
      <c r="O21" s="165"/>
      <c r="P21" s="167">
        <f t="shared" si="5"/>
        <v>0</v>
      </c>
      <c r="Q21" s="167">
        <f t="shared" si="1"/>
        <v>0</v>
      </c>
    </row>
    <row r="22" spans="1:59" s="8" customFormat="1" ht="18" customHeight="1" x14ac:dyDescent="0.25">
      <c r="A22" s="164" t="s">
        <v>152</v>
      </c>
      <c r="B22" s="156"/>
      <c r="C22" s="165">
        <f>Referências!$F$20</f>
        <v>0</v>
      </c>
      <c r="D22" s="165">
        <f t="shared" si="2"/>
        <v>0</v>
      </c>
      <c r="E22" s="165"/>
      <c r="F22" s="165">
        <f>Referências!$B$21</f>
        <v>0</v>
      </c>
      <c r="G22" s="165">
        <f t="shared" si="7"/>
        <v>0</v>
      </c>
      <c r="H22" s="165"/>
      <c r="I22" s="165">
        <f>Referências!$F$22</f>
        <v>0</v>
      </c>
      <c r="J22" s="165">
        <f t="shared" si="4"/>
        <v>0</v>
      </c>
      <c r="K22" s="156"/>
      <c r="L22" s="165">
        <f>Referências!$F$23</f>
        <v>0</v>
      </c>
      <c r="M22" s="167">
        <f t="shared" si="0"/>
        <v>0</v>
      </c>
      <c r="N22" s="165"/>
      <c r="O22" s="165"/>
      <c r="P22" s="167">
        <f t="shared" si="5"/>
        <v>0</v>
      </c>
      <c r="Q22" s="167">
        <f t="shared" si="1"/>
        <v>0</v>
      </c>
    </row>
    <row r="23" spans="1:59" s="8" customFormat="1" ht="33.75" customHeight="1" x14ac:dyDescent="0.25">
      <c r="A23" s="168" t="s">
        <v>118</v>
      </c>
      <c r="B23" s="156"/>
      <c r="C23" s="165">
        <f>Referências!$F$20</f>
        <v>0</v>
      </c>
      <c r="D23" s="165">
        <f>B23*C23</f>
        <v>0</v>
      </c>
      <c r="E23" s="165"/>
      <c r="F23" s="165">
        <f>Referências!$B$21</f>
        <v>0</v>
      </c>
      <c r="G23" s="165">
        <f>E23*F23</f>
        <v>0</v>
      </c>
      <c r="H23" s="165"/>
      <c r="I23" s="165">
        <f>Referências!$F$22</f>
        <v>0</v>
      </c>
      <c r="J23" s="165">
        <f>H23*I23</f>
        <v>0</v>
      </c>
      <c r="K23" s="156"/>
      <c r="L23" s="165">
        <f>Referências!$F$23</f>
        <v>0</v>
      </c>
      <c r="M23" s="167">
        <f>K23*L23</f>
        <v>0</v>
      </c>
      <c r="N23" s="165"/>
      <c r="O23" s="165"/>
      <c r="P23" s="167">
        <f>N23*O23</f>
        <v>0</v>
      </c>
      <c r="Q23" s="167">
        <f t="shared" si="1"/>
        <v>0</v>
      </c>
    </row>
    <row r="24" spans="1:59" ht="18" customHeight="1" x14ac:dyDescent="0.25">
      <c r="A24" s="53"/>
      <c r="B24" s="137"/>
      <c r="C24" s="5">
        <f>Referências!$F$20</f>
        <v>0</v>
      </c>
      <c r="D24" s="5">
        <f t="shared" si="2"/>
        <v>0</v>
      </c>
      <c r="E24" s="5"/>
      <c r="F24" s="5">
        <f>Referências!$B$21</f>
        <v>0</v>
      </c>
      <c r="G24" s="5">
        <f t="shared" ref="G24:G27" si="8">E24*F24</f>
        <v>0</v>
      </c>
      <c r="H24" s="6"/>
      <c r="I24" s="6">
        <f>Referências!$F$22</f>
        <v>0</v>
      </c>
      <c r="J24" s="5">
        <f t="shared" si="4"/>
        <v>0</v>
      </c>
      <c r="K24" s="137"/>
      <c r="L24" s="5">
        <f>Referências!$F$23</f>
        <v>0</v>
      </c>
      <c r="M24" s="138">
        <f t="shared" si="0"/>
        <v>0</v>
      </c>
      <c r="N24" s="6"/>
      <c r="O24" s="6"/>
      <c r="P24" s="140">
        <f t="shared" si="5"/>
        <v>0</v>
      </c>
      <c r="Q24" s="140">
        <f t="shared" si="1"/>
        <v>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</row>
    <row r="25" spans="1:59" ht="18" customHeight="1" x14ac:dyDescent="0.25">
      <c r="A25" s="53"/>
      <c r="B25" s="137"/>
      <c r="C25" s="5">
        <f>Referências!$F$20</f>
        <v>0</v>
      </c>
      <c r="D25" s="5">
        <f t="shared" si="2"/>
        <v>0</v>
      </c>
      <c r="E25" s="5"/>
      <c r="F25" s="5">
        <f>Referências!$B$21</f>
        <v>0</v>
      </c>
      <c r="G25" s="5">
        <f t="shared" si="8"/>
        <v>0</v>
      </c>
      <c r="H25" s="6"/>
      <c r="I25" s="6">
        <f>Referências!$F$22</f>
        <v>0</v>
      </c>
      <c r="J25" s="5">
        <f t="shared" si="4"/>
        <v>0</v>
      </c>
      <c r="K25" s="137"/>
      <c r="L25" s="5">
        <f>Referências!$F$23</f>
        <v>0</v>
      </c>
      <c r="M25" s="138">
        <f t="shared" si="0"/>
        <v>0</v>
      </c>
      <c r="N25" s="6"/>
      <c r="O25" s="6"/>
      <c r="P25" s="140">
        <f t="shared" si="5"/>
        <v>0</v>
      </c>
      <c r="Q25" s="140">
        <f t="shared" si="1"/>
        <v>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ht="18" customHeight="1" x14ac:dyDescent="0.25">
      <c r="A26" s="53"/>
      <c r="B26" s="137"/>
      <c r="C26" s="5">
        <f>Referências!$F$20</f>
        <v>0</v>
      </c>
      <c r="D26" s="5">
        <f t="shared" si="2"/>
        <v>0</v>
      </c>
      <c r="E26" s="5"/>
      <c r="F26" s="5">
        <f>Referências!$B$21</f>
        <v>0</v>
      </c>
      <c r="G26" s="5">
        <f t="shared" si="8"/>
        <v>0</v>
      </c>
      <c r="H26" s="6"/>
      <c r="I26" s="6">
        <f>Referências!$F$22</f>
        <v>0</v>
      </c>
      <c r="J26" s="5">
        <f t="shared" si="4"/>
        <v>0</v>
      </c>
      <c r="K26" s="137"/>
      <c r="L26" s="5">
        <f>Referências!$F$23</f>
        <v>0</v>
      </c>
      <c r="M26" s="138">
        <f t="shared" si="0"/>
        <v>0</v>
      </c>
      <c r="N26" s="6"/>
      <c r="O26" s="6"/>
      <c r="P26" s="140">
        <f t="shared" si="5"/>
        <v>0</v>
      </c>
      <c r="Q26" s="140">
        <f t="shared" si="1"/>
        <v>0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</row>
    <row r="27" spans="1:59" ht="18" customHeight="1" x14ac:dyDescent="0.25">
      <c r="A27" s="53"/>
      <c r="B27" s="137"/>
      <c r="C27" s="5">
        <f>Referências!$F$20</f>
        <v>0</v>
      </c>
      <c r="D27" s="5">
        <f t="shared" si="2"/>
        <v>0</v>
      </c>
      <c r="E27" s="5"/>
      <c r="F27" s="5">
        <f>Referências!$B$21</f>
        <v>0</v>
      </c>
      <c r="G27" s="5">
        <f t="shared" si="8"/>
        <v>0</v>
      </c>
      <c r="H27" s="6"/>
      <c r="I27" s="6">
        <f>Referências!$F$22</f>
        <v>0</v>
      </c>
      <c r="J27" s="5">
        <f t="shared" si="4"/>
        <v>0</v>
      </c>
      <c r="K27" s="137"/>
      <c r="L27" s="5">
        <f>Referências!$F$23</f>
        <v>0</v>
      </c>
      <c r="M27" s="138">
        <f t="shared" si="0"/>
        <v>0</v>
      </c>
      <c r="N27" s="6"/>
      <c r="O27" s="6"/>
      <c r="P27" s="140">
        <f t="shared" si="5"/>
        <v>0</v>
      </c>
      <c r="Q27" s="140">
        <f t="shared" si="1"/>
        <v>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</row>
    <row r="28" spans="1:59" ht="18" customHeight="1" x14ac:dyDescent="0.25">
      <c r="A28" s="112" t="s">
        <v>10</v>
      </c>
      <c r="B28" s="139"/>
      <c r="C28" s="139"/>
      <c r="D28" s="139">
        <f>SUM(D8:D27)</f>
        <v>0</v>
      </c>
      <c r="E28" s="139"/>
      <c r="F28" s="139"/>
      <c r="G28" s="139">
        <f>SUM(G8:G27)</f>
        <v>0</v>
      </c>
      <c r="H28" s="139"/>
      <c r="I28" s="139"/>
      <c r="J28" s="139">
        <f>SUM(J8:J27)</f>
        <v>0</v>
      </c>
      <c r="K28" s="139"/>
      <c r="L28" s="139"/>
      <c r="M28" s="139">
        <f>SUM(M8:M27)</f>
        <v>0</v>
      </c>
      <c r="N28" s="139"/>
      <c r="O28" s="139"/>
      <c r="P28" s="139">
        <f>SUM(P8:P27)</f>
        <v>0</v>
      </c>
      <c r="Q28" s="139">
        <f>D28+J28+M28+P28</f>
        <v>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ht="15.75" x14ac:dyDescent="0.25">
      <c r="A29" s="9"/>
      <c r="B29" s="10"/>
      <c r="C29" s="8"/>
      <c r="D29" s="8"/>
      <c r="E29" s="8"/>
      <c r="F29" s="1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9" s="8" customFormat="1" ht="18.75" x14ac:dyDescent="0.3">
      <c r="A30" s="252" t="s">
        <v>36</v>
      </c>
      <c r="B30" s="252"/>
      <c r="C30" s="252"/>
      <c r="D30" s="252"/>
      <c r="E30" s="252"/>
      <c r="F30" s="252"/>
      <c r="G30" s="252"/>
      <c r="H30" s="252"/>
      <c r="I30" s="252"/>
      <c r="J30" s="113" t="e">
        <f>Referências!G26</f>
        <v>#DIV/0!</v>
      </c>
      <c r="K30" s="13"/>
      <c r="L30" s="13"/>
      <c r="M30" s="13"/>
      <c r="N30" s="13"/>
    </row>
    <row r="31" spans="1:59" s="13" customFormat="1" ht="15.75" x14ac:dyDescent="0.25">
      <c r="A31" s="9"/>
      <c r="B31" s="10"/>
      <c r="C31" s="8"/>
      <c r="D31" s="8"/>
      <c r="E31" s="8"/>
      <c r="F31" s="11"/>
      <c r="G31" s="8"/>
      <c r="H31" s="8"/>
      <c r="I31" s="8"/>
      <c r="J31" s="8"/>
      <c r="K31" s="8"/>
      <c r="L31" s="8"/>
      <c r="M31" s="8"/>
      <c r="N31" s="8"/>
    </row>
    <row r="32" spans="1:59" s="8" customFormat="1" ht="15.75" x14ac:dyDescent="0.25">
      <c r="A32" s="245" t="s">
        <v>43</v>
      </c>
      <c r="B32" s="246"/>
      <c r="C32" s="246"/>
      <c r="D32" s="246"/>
      <c r="E32" s="246"/>
      <c r="F32" s="247"/>
      <c r="H32" s="245" t="s">
        <v>202</v>
      </c>
      <c r="I32" s="246"/>
      <c r="J32" s="246"/>
      <c r="K32" s="246"/>
      <c r="L32" s="246"/>
      <c r="M32" s="247"/>
      <c r="N32" s="12"/>
    </row>
    <row r="33" spans="1:56" ht="31.5" customHeight="1" x14ac:dyDescent="0.25">
      <c r="A33" s="114" t="s">
        <v>11</v>
      </c>
      <c r="B33" s="115" t="s">
        <v>39</v>
      </c>
      <c r="C33" s="114" t="s">
        <v>40</v>
      </c>
      <c r="D33" s="114" t="s">
        <v>12</v>
      </c>
      <c r="E33" s="116" t="s">
        <v>13</v>
      </c>
      <c r="F33" s="114" t="s">
        <v>14</v>
      </c>
      <c r="G33" s="8"/>
      <c r="H33" s="115" t="s">
        <v>39</v>
      </c>
      <c r="I33" s="114" t="s">
        <v>11</v>
      </c>
      <c r="J33" s="114" t="s">
        <v>40</v>
      </c>
      <c r="K33" s="114" t="s">
        <v>12</v>
      </c>
      <c r="L33" s="116" t="s">
        <v>13</v>
      </c>
      <c r="M33" s="114" t="s">
        <v>201</v>
      </c>
      <c r="N33" s="161"/>
      <c r="O33" s="162"/>
      <c r="P33" s="162"/>
      <c r="Q33" s="162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s="44" customFormat="1" ht="15.75" x14ac:dyDescent="0.25">
      <c r="A34" s="27" t="s">
        <v>123</v>
      </c>
      <c r="B34" s="27" t="s">
        <v>1</v>
      </c>
      <c r="C34" s="141"/>
      <c r="D34" s="27" t="s">
        <v>2</v>
      </c>
      <c r="E34" s="32"/>
      <c r="F34" s="31">
        <f>C34*E34</f>
        <v>0</v>
      </c>
      <c r="G34" s="8"/>
      <c r="H34" s="28" t="s">
        <v>4</v>
      </c>
      <c r="I34" s="28"/>
      <c r="J34" s="28"/>
      <c r="K34" s="28" t="s">
        <v>2</v>
      </c>
      <c r="L34" s="36"/>
      <c r="M34" s="31">
        <f>J34*L34</f>
        <v>0</v>
      </c>
      <c r="N34" s="161"/>
      <c r="O34" s="162"/>
      <c r="P34" s="162"/>
      <c r="Q34" s="162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ht="15.75" x14ac:dyDescent="0.25">
      <c r="A35" s="27" t="s">
        <v>154</v>
      </c>
      <c r="B35" s="27" t="s">
        <v>3</v>
      </c>
      <c r="C35" s="141"/>
      <c r="D35" s="27" t="s">
        <v>137</v>
      </c>
      <c r="E35" s="32"/>
      <c r="F35" s="31">
        <f t="shared" ref="F35:F55" si="9">C35*E35</f>
        <v>0</v>
      </c>
      <c r="G35" s="8"/>
      <c r="H35" s="28" t="s">
        <v>135</v>
      </c>
      <c r="I35" s="28"/>
      <c r="J35" s="28"/>
      <c r="K35" s="28" t="s">
        <v>5</v>
      </c>
      <c r="L35" s="36"/>
      <c r="M35" s="31">
        <f t="shared" ref="M35:M44" si="10">J35*L35</f>
        <v>0</v>
      </c>
      <c r="N35" s="161"/>
      <c r="O35" s="162"/>
      <c r="P35" s="162"/>
      <c r="Q35" s="16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ht="18" customHeight="1" x14ac:dyDescent="0.25">
      <c r="A36" s="27" t="s">
        <v>180</v>
      </c>
      <c r="B36" s="27"/>
      <c r="C36" s="141"/>
      <c r="D36" s="27" t="s">
        <v>137</v>
      </c>
      <c r="E36" s="32"/>
      <c r="F36" s="31">
        <f t="shared" si="9"/>
        <v>0</v>
      </c>
      <c r="G36" s="8"/>
      <c r="H36" s="28" t="s">
        <v>136</v>
      </c>
      <c r="I36" s="29" t="s">
        <v>16</v>
      </c>
      <c r="J36" s="28"/>
      <c r="K36" s="28" t="s">
        <v>6</v>
      </c>
      <c r="L36" s="36"/>
      <c r="M36" s="31">
        <f t="shared" si="10"/>
        <v>0</v>
      </c>
      <c r="N36" s="161"/>
      <c r="O36" s="162"/>
      <c r="P36" s="162"/>
      <c r="Q36" s="162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ht="15.75" x14ac:dyDescent="0.25">
      <c r="A37" s="27" t="s">
        <v>193</v>
      </c>
      <c r="B37" s="27"/>
      <c r="C37" s="141"/>
      <c r="D37" s="27" t="s">
        <v>137</v>
      </c>
      <c r="E37" s="32"/>
      <c r="F37" s="31">
        <f t="shared" si="9"/>
        <v>0</v>
      </c>
      <c r="G37" s="8"/>
      <c r="H37" s="28" t="s">
        <v>138</v>
      </c>
      <c r="I37" s="28"/>
      <c r="J37" s="28"/>
      <c r="K37" s="28" t="s">
        <v>6</v>
      </c>
      <c r="L37" s="36"/>
      <c r="M37" s="31">
        <f t="shared" si="10"/>
        <v>0</v>
      </c>
      <c r="N37" s="2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ht="15.75" x14ac:dyDescent="0.25">
      <c r="A38" s="27" t="s">
        <v>124</v>
      </c>
      <c r="B38" s="27"/>
      <c r="C38" s="141"/>
      <c r="D38" s="27" t="s">
        <v>137</v>
      </c>
      <c r="E38" s="32"/>
      <c r="F38" s="31">
        <f t="shared" si="9"/>
        <v>0</v>
      </c>
      <c r="G38" s="8"/>
      <c r="H38" s="28" t="s">
        <v>139</v>
      </c>
      <c r="I38" s="28"/>
      <c r="J38" s="28"/>
      <c r="K38" s="28" t="s">
        <v>5</v>
      </c>
      <c r="L38" s="37"/>
      <c r="M38" s="31">
        <f t="shared" si="10"/>
        <v>0</v>
      </c>
      <c r="N38" s="2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ht="15.75" x14ac:dyDescent="0.25">
      <c r="A39" s="27" t="s">
        <v>15</v>
      </c>
      <c r="B39" s="33"/>
      <c r="C39" s="141"/>
      <c r="D39" s="27" t="s">
        <v>137</v>
      </c>
      <c r="E39" s="32"/>
      <c r="F39" s="31">
        <f t="shared" si="9"/>
        <v>0</v>
      </c>
      <c r="G39" s="8"/>
      <c r="H39" s="28" t="s">
        <v>140</v>
      </c>
      <c r="I39" s="28"/>
      <c r="J39" s="158"/>
      <c r="K39" s="28" t="s">
        <v>198</v>
      </c>
      <c r="L39" s="37"/>
      <c r="M39" s="31">
        <f t="shared" si="10"/>
        <v>0</v>
      </c>
      <c r="N39" s="2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 ht="15.75" x14ac:dyDescent="0.25">
      <c r="A40" s="27" t="s">
        <v>125</v>
      </c>
      <c r="B40" s="27"/>
      <c r="C40" s="141"/>
      <c r="D40" s="27" t="s">
        <v>137</v>
      </c>
      <c r="E40" s="32"/>
      <c r="F40" s="31">
        <f t="shared" si="9"/>
        <v>0</v>
      </c>
      <c r="G40" s="8"/>
      <c r="H40" s="28" t="s">
        <v>141</v>
      </c>
      <c r="I40" s="28"/>
      <c r="J40" s="28"/>
      <c r="K40" s="28" t="s">
        <v>2</v>
      </c>
      <c r="L40" s="37"/>
      <c r="M40" s="31">
        <f t="shared" si="10"/>
        <v>0</v>
      </c>
      <c r="N40" s="161"/>
      <c r="O40" s="163"/>
      <c r="P40" s="163"/>
      <c r="Q40" s="163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ht="15.75" x14ac:dyDescent="0.25">
      <c r="A41" s="27" t="s">
        <v>155</v>
      </c>
      <c r="B41" s="27"/>
      <c r="C41" s="141"/>
      <c r="D41" s="27" t="s">
        <v>137</v>
      </c>
      <c r="E41" s="34"/>
      <c r="F41" s="31">
        <f t="shared" si="9"/>
        <v>0</v>
      </c>
      <c r="G41" s="8"/>
      <c r="H41" s="28" t="s">
        <v>142</v>
      </c>
      <c r="I41" s="28"/>
      <c r="J41" s="28"/>
      <c r="K41" s="28" t="s">
        <v>5</v>
      </c>
      <c r="L41" s="37"/>
      <c r="M41" s="31">
        <f t="shared" si="10"/>
        <v>0</v>
      </c>
      <c r="N41" s="161"/>
      <c r="O41" s="163"/>
      <c r="P41" s="163"/>
      <c r="Q41" s="163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6" ht="15.75" x14ac:dyDescent="0.25">
      <c r="A42" s="27" t="s">
        <v>126</v>
      </c>
      <c r="B42" s="27"/>
      <c r="C42" s="141"/>
      <c r="D42" s="27" t="s">
        <v>137</v>
      </c>
      <c r="E42" s="34"/>
      <c r="F42" s="31">
        <f t="shared" si="9"/>
        <v>0</v>
      </c>
      <c r="G42" s="8"/>
      <c r="H42" s="28" t="s">
        <v>143</v>
      </c>
      <c r="I42" s="28"/>
      <c r="J42" s="28"/>
      <c r="K42" s="28" t="s">
        <v>2</v>
      </c>
      <c r="L42" s="37"/>
      <c r="M42" s="31">
        <f t="shared" si="10"/>
        <v>0</v>
      </c>
      <c r="N42" s="161"/>
      <c r="O42" s="163"/>
      <c r="P42" s="163"/>
      <c r="Q42" s="163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6" ht="15.75" x14ac:dyDescent="0.25">
      <c r="A43" s="28" t="s">
        <v>127</v>
      </c>
      <c r="B43" s="28"/>
      <c r="C43" s="142"/>
      <c r="D43" s="27" t="s">
        <v>137</v>
      </c>
      <c r="E43" s="32"/>
      <c r="F43" s="31">
        <f t="shared" si="9"/>
        <v>0</v>
      </c>
      <c r="G43" s="8"/>
      <c r="H43" s="28" t="s">
        <v>144</v>
      </c>
      <c r="I43" s="28"/>
      <c r="J43" s="28"/>
      <c r="K43" s="28" t="s">
        <v>5</v>
      </c>
      <c r="L43" s="37"/>
      <c r="M43" s="31">
        <f t="shared" si="10"/>
        <v>0</v>
      </c>
      <c r="N43" s="161"/>
      <c r="O43" s="163"/>
      <c r="P43" s="163"/>
      <c r="Q43" s="163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ht="15.75" x14ac:dyDescent="0.25">
      <c r="A44" s="28" t="s">
        <v>128</v>
      </c>
      <c r="B44" s="28"/>
      <c r="C44" s="142"/>
      <c r="D44" s="27" t="s">
        <v>137</v>
      </c>
      <c r="E44" s="32"/>
      <c r="F44" s="31">
        <f t="shared" si="9"/>
        <v>0</v>
      </c>
      <c r="G44" s="8"/>
      <c r="H44" s="28" t="s">
        <v>145</v>
      </c>
      <c r="I44" s="28"/>
      <c r="J44" s="28"/>
      <c r="K44" s="28" t="s">
        <v>5</v>
      </c>
      <c r="L44" s="37"/>
      <c r="M44" s="31">
        <f t="shared" si="10"/>
        <v>0</v>
      </c>
      <c r="N44" s="161"/>
      <c r="O44" s="163"/>
      <c r="P44" s="163"/>
      <c r="Q44" s="163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ht="15.75" x14ac:dyDescent="0.25">
      <c r="A45" s="28" t="s">
        <v>129</v>
      </c>
      <c r="B45" s="28"/>
      <c r="C45" s="142"/>
      <c r="D45" s="27" t="s">
        <v>137</v>
      </c>
      <c r="E45" s="30"/>
      <c r="F45" s="31">
        <f t="shared" si="9"/>
        <v>0</v>
      </c>
      <c r="G45" s="8"/>
      <c r="H45" s="28"/>
      <c r="I45" s="28"/>
      <c r="J45" s="28"/>
      <c r="K45" s="28"/>
      <c r="L45" s="37"/>
      <c r="M45" s="31">
        <f>J45*L45</f>
        <v>0</v>
      </c>
      <c r="N45" s="161"/>
      <c r="O45" s="163"/>
      <c r="P45" s="163"/>
      <c r="Q45" s="163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ht="31.5" x14ac:dyDescent="0.25">
      <c r="A46" s="28" t="s">
        <v>156</v>
      </c>
      <c r="B46" s="28"/>
      <c r="C46" s="142"/>
      <c r="D46" s="27" t="s">
        <v>137</v>
      </c>
      <c r="E46" s="35"/>
      <c r="F46" s="31">
        <f t="shared" si="9"/>
        <v>0</v>
      </c>
      <c r="G46" s="8"/>
      <c r="H46" s="28"/>
      <c r="I46" s="28"/>
      <c r="J46" s="28"/>
      <c r="K46" s="28"/>
      <c r="L46" s="37"/>
      <c r="M46" s="31">
        <f>J46*L46</f>
        <v>0</v>
      </c>
      <c r="N46" s="17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s="13" customFormat="1" ht="15.75" x14ac:dyDescent="0.25">
      <c r="A47" s="28" t="s">
        <v>130</v>
      </c>
      <c r="B47" s="28"/>
      <c r="C47" s="142"/>
      <c r="D47" s="27" t="s">
        <v>137</v>
      </c>
      <c r="E47" s="36"/>
      <c r="F47" s="31">
        <f t="shared" si="9"/>
        <v>0</v>
      </c>
      <c r="G47" s="8"/>
      <c r="H47" s="28"/>
      <c r="I47" s="28"/>
      <c r="J47" s="28"/>
      <c r="K47" s="28"/>
      <c r="L47" s="37"/>
      <c r="M47" s="31">
        <f>J47*L47</f>
        <v>0</v>
      </c>
      <c r="N47" s="18"/>
    </row>
    <row r="48" spans="1:56" s="8" customFormat="1" ht="15.75" x14ac:dyDescent="0.25">
      <c r="A48" s="28" t="s">
        <v>131</v>
      </c>
      <c r="B48" s="28"/>
      <c r="C48" s="142"/>
      <c r="D48" s="27" t="s">
        <v>137</v>
      </c>
      <c r="E48" s="36"/>
      <c r="F48" s="31">
        <f t="shared" si="9"/>
        <v>0</v>
      </c>
      <c r="H48" s="28"/>
      <c r="I48" s="28"/>
      <c r="J48" s="28"/>
      <c r="K48" s="28"/>
      <c r="L48" s="37"/>
      <c r="M48" s="31">
        <f>J48*L48</f>
        <v>0</v>
      </c>
      <c r="N48" s="19"/>
      <c r="O48" s="4"/>
      <c r="P48" s="4"/>
    </row>
    <row r="49" spans="1:56" ht="15.75" x14ac:dyDescent="0.25">
      <c r="A49" s="28" t="s">
        <v>132</v>
      </c>
      <c r="B49" s="28"/>
      <c r="C49" s="142"/>
      <c r="D49" s="27" t="s">
        <v>137</v>
      </c>
      <c r="E49" s="36"/>
      <c r="F49" s="31">
        <f t="shared" si="9"/>
        <v>0</v>
      </c>
      <c r="G49" s="8"/>
      <c r="H49" s="28"/>
      <c r="I49" s="28"/>
      <c r="J49" s="28"/>
      <c r="K49" s="28"/>
      <c r="L49" s="37"/>
      <c r="M49" s="31">
        <f>J49*L49</f>
        <v>0</v>
      </c>
      <c r="N49" s="19"/>
      <c r="O49" s="21"/>
      <c r="P49" s="21"/>
      <c r="Q49" s="45"/>
      <c r="R49" s="45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1:56" s="8" customFormat="1" ht="15.75" x14ac:dyDescent="0.25">
      <c r="A50" s="28" t="s">
        <v>133</v>
      </c>
      <c r="B50" s="28"/>
      <c r="C50" s="142"/>
      <c r="D50" s="27" t="s">
        <v>137</v>
      </c>
      <c r="E50" s="36"/>
      <c r="F50" s="31">
        <f t="shared" si="9"/>
        <v>0</v>
      </c>
      <c r="H50" s="248" t="s">
        <v>41</v>
      </c>
      <c r="I50" s="248"/>
      <c r="J50" s="248"/>
      <c r="K50" s="248"/>
      <c r="L50" s="248"/>
      <c r="M50" s="95">
        <f>SUM(M34:M49)</f>
        <v>0</v>
      </c>
      <c r="N50" s="19"/>
      <c r="O50" s="21"/>
      <c r="P50" s="21"/>
      <c r="Q50" s="45"/>
      <c r="R50" s="45"/>
    </row>
    <row r="51" spans="1:56" ht="15.75" x14ac:dyDescent="0.25">
      <c r="A51" s="28" t="s">
        <v>134</v>
      </c>
      <c r="B51" s="28"/>
      <c r="C51" s="142"/>
      <c r="D51" s="27" t="s">
        <v>137</v>
      </c>
      <c r="E51" s="36"/>
      <c r="F51" s="31">
        <f t="shared" si="9"/>
        <v>0</v>
      </c>
      <c r="G51" s="8"/>
      <c r="H51" s="8"/>
      <c r="I51" s="19"/>
      <c r="J51" s="19"/>
      <c r="K51" s="19"/>
      <c r="L51" s="19"/>
      <c r="M51" s="19"/>
      <c r="N51" s="19"/>
      <c r="O51" s="21"/>
      <c r="P51" s="21"/>
      <c r="Q51" s="45"/>
      <c r="R51" s="45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1:56" ht="15.75" x14ac:dyDescent="0.25">
      <c r="A52" s="7"/>
      <c r="B52" s="7"/>
      <c r="C52" s="141"/>
      <c r="D52" s="7"/>
      <c r="E52" s="14"/>
      <c r="F52" s="31">
        <f t="shared" si="9"/>
        <v>0</v>
      </c>
      <c r="G52" s="8"/>
      <c r="H52" s="8"/>
      <c r="I52" s="8"/>
      <c r="J52" s="8"/>
      <c r="K52" s="25"/>
      <c r="L52" s="8"/>
      <c r="M52" s="8"/>
      <c r="N52" s="8"/>
      <c r="O52" s="21"/>
      <c r="P52" s="21"/>
      <c r="Q52" s="45"/>
      <c r="R52" s="45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1:56" s="8" customFormat="1" ht="15.75" x14ac:dyDescent="0.25">
      <c r="A53" s="7"/>
      <c r="B53" s="7"/>
      <c r="C53" s="141"/>
      <c r="D53" s="7"/>
      <c r="E53" s="14"/>
      <c r="F53" s="31">
        <f t="shared" si="9"/>
        <v>0</v>
      </c>
      <c r="K53" s="25"/>
    </row>
    <row r="54" spans="1:56" s="8" customFormat="1" ht="15.75" x14ac:dyDescent="0.25">
      <c r="A54" s="7"/>
      <c r="B54" s="7"/>
      <c r="C54" s="141"/>
      <c r="D54" s="7"/>
      <c r="E54" s="14"/>
      <c r="F54" s="31">
        <f t="shared" si="9"/>
        <v>0</v>
      </c>
      <c r="K54" s="26"/>
    </row>
    <row r="55" spans="1:56" s="8" customFormat="1" ht="15.75" x14ac:dyDescent="0.25">
      <c r="A55" s="7"/>
      <c r="B55" s="7"/>
      <c r="C55" s="141"/>
      <c r="D55" s="7"/>
      <c r="E55" s="14"/>
      <c r="F55" s="31">
        <f t="shared" si="9"/>
        <v>0</v>
      </c>
      <c r="K55" s="25"/>
    </row>
    <row r="56" spans="1:56" s="8" customFormat="1" ht="15.75" x14ac:dyDescent="0.25">
      <c r="A56" s="248" t="s">
        <v>45</v>
      </c>
      <c r="B56" s="248"/>
      <c r="C56" s="248"/>
      <c r="D56" s="248"/>
      <c r="E56" s="248"/>
      <c r="F56" s="95">
        <f>SUM(F34:F55)</f>
        <v>0</v>
      </c>
      <c r="G56" s="16"/>
      <c r="H56" s="16"/>
      <c r="I56" s="24"/>
      <c r="J56" s="24"/>
      <c r="K56" s="24"/>
    </row>
    <row r="57" spans="1:56" s="8" customFormat="1" ht="15.75" x14ac:dyDescent="0.25">
      <c r="A57" s="2"/>
      <c r="B57" s="2"/>
      <c r="C57" s="2"/>
      <c r="D57" s="2"/>
      <c r="E57" s="2"/>
      <c r="F57" s="2"/>
      <c r="G57" s="18"/>
      <c r="H57" s="18"/>
      <c r="I57" s="24"/>
      <c r="J57" s="24"/>
      <c r="K57" s="24"/>
    </row>
    <row r="58" spans="1:56" s="8" customFormat="1" ht="18.75" x14ac:dyDescent="0.3">
      <c r="A58" s="249" t="s">
        <v>46</v>
      </c>
      <c r="B58" s="250"/>
      <c r="C58" s="250"/>
      <c r="D58" s="250"/>
      <c r="E58" s="250"/>
      <c r="F58" s="250"/>
      <c r="G58" s="250"/>
      <c r="H58" s="250"/>
      <c r="I58" s="251"/>
      <c r="J58" s="143">
        <f>F56+M50</f>
        <v>0</v>
      </c>
      <c r="K58" s="38"/>
      <c r="L58" s="38"/>
      <c r="M58" s="38"/>
      <c r="N58" s="38"/>
    </row>
    <row r="59" spans="1:56" s="38" customFormat="1" ht="18.75" x14ac:dyDescent="0.3">
      <c r="A59" s="42"/>
      <c r="B59" s="42"/>
      <c r="C59" s="42"/>
      <c r="D59" s="42"/>
      <c r="E59" s="42"/>
      <c r="F59" s="42"/>
      <c r="G59" s="40"/>
      <c r="H59" s="40"/>
      <c r="J59" s="144"/>
    </row>
    <row r="60" spans="1:56" s="38" customFormat="1" ht="18.75" x14ac:dyDescent="0.3">
      <c r="A60" s="249" t="s">
        <v>181</v>
      </c>
      <c r="B60" s="250"/>
      <c r="C60" s="250"/>
      <c r="D60" s="250"/>
      <c r="E60" s="250"/>
      <c r="F60" s="250"/>
      <c r="G60" s="250"/>
      <c r="H60" s="250"/>
      <c r="I60" s="251"/>
      <c r="J60" s="143" t="e">
        <f>Referências!G24</f>
        <v>#DIV/0!</v>
      </c>
      <c r="K60" s="41"/>
      <c r="L60" s="41"/>
      <c r="M60" s="41"/>
      <c r="N60" s="41"/>
    </row>
    <row r="61" spans="1:56" s="41" customFormat="1" ht="18.75" x14ac:dyDescent="0.3">
      <c r="A61" s="42"/>
      <c r="B61" s="42"/>
      <c r="C61" s="42"/>
      <c r="D61" s="42"/>
      <c r="E61" s="42"/>
      <c r="F61" s="42"/>
      <c r="G61" s="40"/>
      <c r="H61" s="40"/>
      <c r="I61" s="38"/>
      <c r="J61" s="144"/>
      <c r="K61" s="38"/>
      <c r="L61" s="38"/>
      <c r="M61" s="38"/>
      <c r="N61" s="38"/>
    </row>
    <row r="62" spans="1:56" s="38" customFormat="1" ht="21.75" customHeight="1" x14ac:dyDescent="0.3">
      <c r="A62" s="211" t="s">
        <v>22</v>
      </c>
      <c r="B62" s="212"/>
      <c r="C62" s="212"/>
      <c r="D62" s="212"/>
      <c r="E62" s="212"/>
      <c r="F62" s="212"/>
      <c r="G62" s="212"/>
      <c r="H62" s="212"/>
      <c r="I62" s="213"/>
      <c r="J62" s="143" t="e">
        <f>(D28+J28+M28+J60)*0.4</f>
        <v>#DIV/0!</v>
      </c>
    </row>
    <row r="63" spans="1:56" s="38" customFormat="1" ht="18.75" x14ac:dyDescent="0.3">
      <c r="A63" s="20"/>
      <c r="B63" s="20"/>
      <c r="C63" s="20"/>
      <c r="D63" s="20"/>
      <c r="E63" s="20"/>
      <c r="F63" s="19"/>
      <c r="G63" s="19"/>
      <c r="H63" s="19"/>
      <c r="I63" s="8"/>
      <c r="J63" s="8"/>
      <c r="L63" s="8"/>
      <c r="M63" s="8"/>
      <c r="N63" s="8"/>
    </row>
    <row r="64" spans="1:56" s="8" customFormat="1" ht="20.25" x14ac:dyDescent="0.3">
      <c r="A64" s="214" t="s">
        <v>42</v>
      </c>
      <c r="B64" s="215"/>
      <c r="C64" s="215"/>
      <c r="D64" s="215"/>
      <c r="E64" s="215"/>
      <c r="F64" s="215"/>
      <c r="G64" s="215"/>
      <c r="H64" s="216"/>
      <c r="I64" s="244" t="e">
        <f>Q28+J30+J58+J60+J62</f>
        <v>#DIV/0!</v>
      </c>
      <c r="J64" s="244"/>
      <c r="K64" s="38"/>
      <c r="L64" s="39"/>
      <c r="M64" s="39"/>
      <c r="N64" s="39"/>
    </row>
    <row r="65" spans="1:14" s="39" customFormat="1" ht="20.25" x14ac:dyDescent="0.3">
      <c r="A65" s="2"/>
      <c r="B65" s="19"/>
      <c r="C65" s="19"/>
      <c r="D65" s="19"/>
      <c r="E65" s="19"/>
      <c r="F65" s="19"/>
      <c r="G65" s="19"/>
      <c r="H65" s="19"/>
      <c r="I65" s="8"/>
      <c r="J65" s="8"/>
      <c r="K65" s="38"/>
      <c r="L65" s="8"/>
      <c r="M65" s="8"/>
      <c r="N65" s="8"/>
    </row>
    <row r="66" spans="1:14" s="8" customFormat="1" ht="18.75" x14ac:dyDescent="0.3">
      <c r="A66" s="241" t="s">
        <v>182</v>
      </c>
      <c r="B66" s="242"/>
      <c r="C66" s="242"/>
      <c r="D66" s="242"/>
      <c r="E66" s="243"/>
      <c r="F66" s="145">
        <f>D86</f>
        <v>0</v>
      </c>
      <c r="G66" s="18"/>
      <c r="H66" s="18"/>
      <c r="K66" s="159"/>
    </row>
    <row r="67" spans="1:14" s="8" customFormat="1" ht="18.75" x14ac:dyDescent="0.3">
      <c r="A67" s="241" t="s">
        <v>27</v>
      </c>
      <c r="B67" s="242"/>
      <c r="C67" s="242"/>
      <c r="D67" s="242"/>
      <c r="E67" s="243"/>
      <c r="F67" s="145">
        <f>25000/'Dados Gerais'!$E$25</f>
        <v>555.55555555555554</v>
      </c>
      <c r="G67" s="18"/>
      <c r="H67" s="18"/>
      <c r="K67" s="38"/>
    </row>
    <row r="68" spans="1:14" s="8" customFormat="1" ht="20.25" x14ac:dyDescent="0.3">
      <c r="A68" s="217" t="s">
        <v>98</v>
      </c>
      <c r="B68" s="218"/>
      <c r="C68" s="218"/>
      <c r="D68" s="218"/>
      <c r="E68" s="219"/>
      <c r="F68" s="146" t="e">
        <f>(((I64*Referências!E16)/2)*(Referências!E16/12))*10</f>
        <v>#DIV/0!</v>
      </c>
      <c r="G68" s="18"/>
      <c r="H68" s="96" t="s">
        <v>47</v>
      </c>
      <c r="I68" s="96"/>
      <c r="J68" s="148"/>
      <c r="K68" s="209" t="s">
        <v>83</v>
      </c>
      <c r="L68" s="210"/>
      <c r="M68" s="210"/>
    </row>
    <row r="69" spans="1:14" s="8" customFormat="1" ht="20.25" x14ac:dyDescent="0.3">
      <c r="A69" s="220" t="s">
        <v>194</v>
      </c>
      <c r="B69" s="221"/>
      <c r="C69" s="221"/>
      <c r="D69" s="221"/>
      <c r="E69" s="222"/>
      <c r="F69" s="147">
        <f>(J68*J69)*K70</f>
        <v>0</v>
      </c>
      <c r="G69" s="18"/>
      <c r="H69" s="96" t="s">
        <v>183</v>
      </c>
      <c r="I69" s="96"/>
      <c r="J69" s="148"/>
      <c r="K69" s="209" t="s">
        <v>82</v>
      </c>
      <c r="L69" s="210"/>
      <c r="M69" s="210"/>
    </row>
    <row r="70" spans="1:14" s="8" customFormat="1" ht="20.25" x14ac:dyDescent="0.3">
      <c r="A70" s="220" t="s">
        <v>91</v>
      </c>
      <c r="B70" s="221"/>
      <c r="C70" s="221"/>
      <c r="D70" s="221"/>
      <c r="E70" s="222"/>
      <c r="F70" s="147" t="e">
        <f>Referências!G25</f>
        <v>#DIV/0!</v>
      </c>
      <c r="G70" s="15"/>
      <c r="H70" s="96" t="s">
        <v>184</v>
      </c>
      <c r="I70" s="96"/>
      <c r="J70" s="148">
        <v>1.8</v>
      </c>
      <c r="K70" s="209">
        <f>J70/100</f>
        <v>1.8000000000000002E-2</v>
      </c>
      <c r="L70" s="210"/>
      <c r="M70" s="210"/>
    </row>
    <row r="71" spans="1:14" s="8" customFormat="1" ht="18.75" x14ac:dyDescent="0.3">
      <c r="A71" s="9"/>
      <c r="B71" s="19"/>
      <c r="C71" s="19"/>
      <c r="D71" s="19"/>
      <c r="E71" s="19"/>
      <c r="F71" s="19"/>
      <c r="G71" s="19"/>
      <c r="H71" s="19"/>
      <c r="K71" s="38"/>
    </row>
    <row r="72" spans="1:14" s="8" customFormat="1" ht="20.25" x14ac:dyDescent="0.3">
      <c r="A72" s="214" t="s">
        <v>48</v>
      </c>
      <c r="B72" s="215"/>
      <c r="C72" s="215"/>
      <c r="D72" s="215"/>
      <c r="E72" s="215"/>
      <c r="F72" s="215"/>
      <c r="G72" s="215"/>
      <c r="H72" s="216"/>
      <c r="I72" s="239" t="e">
        <f>I64+F66+F67+F68+F69+F70</f>
        <v>#DIV/0!</v>
      </c>
      <c r="J72" s="240"/>
      <c r="K72" s="38"/>
    </row>
    <row r="73" spans="1:14" s="8" customFormat="1" ht="18.75" x14ac:dyDescent="0.3">
      <c r="A73" s="18"/>
      <c r="B73" s="22"/>
      <c r="C73" s="22"/>
      <c r="D73" s="22"/>
      <c r="E73" s="22"/>
      <c r="F73" s="15"/>
      <c r="G73" s="2"/>
      <c r="H73" s="2"/>
      <c r="K73" s="38"/>
    </row>
    <row r="74" spans="1:14" s="8" customFormat="1" ht="18.75" x14ac:dyDescent="0.3">
      <c r="I74" s="38"/>
    </row>
    <row r="75" spans="1:14" s="8" customFormat="1" ht="18.75" x14ac:dyDescent="0.25">
      <c r="A75" s="211" t="s">
        <v>162</v>
      </c>
      <c r="B75" s="212"/>
      <c r="C75" s="212"/>
      <c r="D75" s="212"/>
      <c r="E75" s="212"/>
      <c r="F75" s="212"/>
      <c r="G75" s="212"/>
      <c r="H75" s="212"/>
      <c r="I75" s="212"/>
      <c r="J75" s="213"/>
    </row>
    <row r="76" spans="1:14" s="8" customFormat="1" ht="18.75" x14ac:dyDescent="0.3">
      <c r="I76" s="38"/>
    </row>
    <row r="77" spans="1:14" s="8" customFormat="1" ht="47.25" customHeight="1" x14ac:dyDescent="0.25">
      <c r="A77" s="56" t="s">
        <v>11</v>
      </c>
      <c r="B77" s="207" t="s">
        <v>161</v>
      </c>
      <c r="C77" s="207"/>
      <c r="D77" s="207" t="s">
        <v>163</v>
      </c>
      <c r="E77" s="207"/>
    </row>
    <row r="78" spans="1:14" s="8" customFormat="1" ht="15.75" x14ac:dyDescent="0.25">
      <c r="A78" s="57" t="s">
        <v>55</v>
      </c>
      <c r="B78" s="205" t="e">
        <f>Referências!F3</f>
        <v>#DIV/0!</v>
      </c>
      <c r="C78" s="206"/>
      <c r="D78" s="208">
        <f>Referências!E3/1000</f>
        <v>0</v>
      </c>
      <c r="E78" s="208"/>
    </row>
    <row r="79" spans="1:14" s="8" customFormat="1" ht="31.5" x14ac:dyDescent="0.25">
      <c r="A79" s="58" t="s">
        <v>56</v>
      </c>
      <c r="B79" s="205" t="e">
        <f>Referências!F4</f>
        <v>#DIV/0!</v>
      </c>
      <c r="C79" s="206"/>
      <c r="D79" s="208">
        <f>Referências!E4/1000</f>
        <v>0</v>
      </c>
      <c r="E79" s="208"/>
    </row>
    <row r="80" spans="1:14" s="8" customFormat="1" ht="15.75" x14ac:dyDescent="0.25">
      <c r="A80" s="57" t="s">
        <v>57</v>
      </c>
      <c r="B80" s="205" t="e">
        <f>Referências!F5</f>
        <v>#DIV/0!</v>
      </c>
      <c r="C80" s="206"/>
      <c r="D80" s="208">
        <f>Referências!E5/1000</f>
        <v>0</v>
      </c>
      <c r="E80" s="208"/>
    </row>
    <row r="81" spans="1:8" s="8" customFormat="1" ht="15.75" x14ac:dyDescent="0.25">
      <c r="A81" s="57" t="s">
        <v>58</v>
      </c>
      <c r="B81" s="205" t="e">
        <f>Referências!F6</f>
        <v>#DIV/0!</v>
      </c>
      <c r="C81" s="206"/>
      <c r="D81" s="208">
        <f>Referências!E6/1000</f>
        <v>0</v>
      </c>
      <c r="E81" s="208"/>
    </row>
    <row r="82" spans="1:8" s="8" customFormat="1" ht="15.75" x14ac:dyDescent="0.25">
      <c r="A82" s="57" t="s">
        <v>59</v>
      </c>
      <c r="B82" s="205" t="e">
        <f>Referências!F7</f>
        <v>#DIV/0!</v>
      </c>
      <c r="C82" s="206"/>
      <c r="D82" s="208">
        <f>Referências!E7/1000</f>
        <v>0</v>
      </c>
      <c r="E82" s="208"/>
    </row>
    <row r="83" spans="1:8" s="8" customFormat="1" ht="15.75" x14ac:dyDescent="0.25">
      <c r="A83" s="57" t="s">
        <v>61</v>
      </c>
      <c r="B83" s="205" t="e">
        <f>Referências!F8</f>
        <v>#DIV/0!</v>
      </c>
      <c r="C83" s="206"/>
      <c r="D83" s="208">
        <f>Referências!E8/1000</f>
        <v>0</v>
      </c>
      <c r="E83" s="208"/>
    </row>
    <row r="84" spans="1:8" s="8" customFormat="1" ht="15.75" x14ac:dyDescent="0.25">
      <c r="A84" s="57" t="s">
        <v>28</v>
      </c>
      <c r="B84" s="205" t="e">
        <f>Referências!F9</f>
        <v>#DIV/0!</v>
      </c>
      <c r="C84" s="206"/>
      <c r="D84" s="208">
        <f>Referências!E9/1000</f>
        <v>0</v>
      </c>
      <c r="E84" s="208"/>
    </row>
    <row r="85" spans="1:8" s="8" customFormat="1" ht="15.75" x14ac:dyDescent="0.25">
      <c r="A85" s="52" t="s">
        <v>64</v>
      </c>
      <c r="B85" s="205" t="e">
        <f>Referências!F10</f>
        <v>#DIV/0!</v>
      </c>
      <c r="C85" s="206"/>
      <c r="D85" s="208">
        <f>Referências!E10/1000</f>
        <v>0</v>
      </c>
      <c r="E85" s="208"/>
    </row>
    <row r="86" spans="1:8" s="8" customFormat="1" ht="15.75" x14ac:dyDescent="0.25">
      <c r="A86" s="235" t="s">
        <v>161</v>
      </c>
      <c r="B86" s="236"/>
      <c r="C86" s="237"/>
      <c r="D86" s="234">
        <f>SUM(D78:E85)</f>
        <v>0</v>
      </c>
      <c r="E86" s="234"/>
    </row>
    <row r="87" spans="1:8" s="8" customFormat="1" x14ac:dyDescent="0.25"/>
    <row r="88" spans="1:8" s="8" customFormat="1" ht="15.75" x14ac:dyDescent="0.25">
      <c r="A88" s="24"/>
      <c r="B88" s="24"/>
      <c r="C88" s="24"/>
      <c r="D88" s="24"/>
      <c r="E88" s="24"/>
      <c r="F88" s="24"/>
      <c r="G88" s="24"/>
      <c r="H88" s="24"/>
    </row>
    <row r="89" spans="1:8" s="8" customFormat="1" ht="15.75" x14ac:dyDescent="0.25">
      <c r="A89" s="24"/>
      <c r="B89" s="24"/>
      <c r="C89" s="24"/>
      <c r="D89" s="24"/>
      <c r="E89" s="24"/>
      <c r="F89" s="24"/>
      <c r="G89" s="24"/>
      <c r="H89" s="24"/>
    </row>
    <row r="90" spans="1:8" s="8" customFormat="1" ht="15.75" x14ac:dyDescent="0.25">
      <c r="A90" s="24"/>
      <c r="B90" s="24"/>
      <c r="C90" s="24"/>
      <c r="D90" s="24"/>
      <c r="E90" s="24"/>
      <c r="F90" s="24"/>
      <c r="G90" s="24"/>
      <c r="H90" s="24"/>
    </row>
    <row r="91" spans="1:8" s="8" customFormat="1" x14ac:dyDescent="0.25"/>
    <row r="92" spans="1:8" s="8" customFormat="1" x14ac:dyDescent="0.25"/>
    <row r="93" spans="1:8" s="8" customFormat="1" x14ac:dyDescent="0.25"/>
    <row r="94" spans="1:8" s="8" customFormat="1" x14ac:dyDescent="0.25"/>
    <row r="95" spans="1:8" s="8" customFormat="1" x14ac:dyDescent="0.25"/>
    <row r="96" spans="1:8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pans="1:14" s="8" customFormat="1" x14ac:dyDescent="0.25"/>
    <row r="258" spans="1:14" s="8" customFormat="1" x14ac:dyDescent="0.25"/>
    <row r="259" spans="1:14" s="8" customFormat="1" x14ac:dyDescent="0.25"/>
    <row r="260" spans="1:14" s="8" customFormat="1" x14ac:dyDescent="0.25"/>
    <row r="261" spans="1:14" s="8" customFormat="1" x14ac:dyDescent="0.25"/>
    <row r="262" spans="1:14" s="8" customFormat="1" x14ac:dyDescent="0.25">
      <c r="K262" s="43"/>
      <c r="L262" s="43"/>
      <c r="M262" s="43"/>
      <c r="N262" s="43"/>
    </row>
    <row r="263" spans="1:14" x14ac:dyDescent="0.25">
      <c r="A263" s="8"/>
      <c r="B263" s="8"/>
      <c r="C263" s="8"/>
      <c r="D263" s="8"/>
      <c r="E263" s="8"/>
      <c r="F263" s="8"/>
      <c r="G263" s="8"/>
      <c r="H263" s="8"/>
    </row>
    <row r="264" spans="1:14" x14ac:dyDescent="0.25">
      <c r="A264" s="8"/>
      <c r="B264" s="8"/>
      <c r="C264" s="8"/>
      <c r="D264" s="8"/>
      <c r="E264" s="8"/>
      <c r="F264" s="8"/>
      <c r="G264" s="8"/>
      <c r="H264" s="8"/>
    </row>
    <row r="265" spans="1:14" x14ac:dyDescent="0.25">
      <c r="A265" s="8"/>
      <c r="B265" s="8"/>
      <c r="C265" s="8"/>
      <c r="D265" s="8"/>
      <c r="E265" s="8"/>
      <c r="F265" s="8"/>
      <c r="G265" s="8"/>
      <c r="H265" s="8"/>
    </row>
    <row r="266" spans="1:14" x14ac:dyDescent="0.25">
      <c r="A266" s="8"/>
      <c r="B266" s="8"/>
      <c r="C266" s="8"/>
      <c r="D266" s="8"/>
      <c r="E266" s="8"/>
      <c r="F266" s="8"/>
      <c r="G266" s="8"/>
      <c r="H266" s="8"/>
    </row>
    <row r="267" spans="1:14" x14ac:dyDescent="0.25">
      <c r="A267" s="8"/>
      <c r="B267" s="8"/>
      <c r="C267" s="8"/>
      <c r="D267" s="8"/>
      <c r="E267" s="8"/>
      <c r="F267" s="8"/>
      <c r="G267" s="8"/>
      <c r="H267" s="8"/>
    </row>
    <row r="268" spans="1:14" x14ac:dyDescent="0.25">
      <c r="A268" s="8"/>
      <c r="B268" s="8"/>
      <c r="C268" s="8"/>
      <c r="D268" s="8"/>
      <c r="E268" s="8"/>
      <c r="F268" s="8"/>
      <c r="G268" s="8"/>
      <c r="H268" s="8"/>
    </row>
    <row r="269" spans="1:14" x14ac:dyDescent="0.25">
      <c r="A269" s="8"/>
      <c r="B269" s="8"/>
      <c r="C269" s="8"/>
      <c r="D269" s="8"/>
      <c r="E269" s="8"/>
      <c r="F269" s="8"/>
      <c r="G269" s="8"/>
      <c r="H269" s="8"/>
    </row>
    <row r="270" spans="1:14" x14ac:dyDescent="0.25">
      <c r="A270" s="8"/>
      <c r="B270" s="8"/>
      <c r="C270" s="8"/>
      <c r="D270" s="8"/>
      <c r="E270" s="8"/>
      <c r="F270" s="8"/>
      <c r="G270" s="8"/>
      <c r="H270" s="8"/>
    </row>
    <row r="271" spans="1:14" x14ac:dyDescent="0.25">
      <c r="A271" s="8"/>
      <c r="B271" s="8"/>
      <c r="C271" s="8"/>
      <c r="D271" s="8"/>
      <c r="E271" s="8"/>
      <c r="F271" s="8"/>
      <c r="G271" s="8"/>
      <c r="H271" s="8"/>
    </row>
    <row r="272" spans="1:14" x14ac:dyDescent="0.25">
      <c r="A272" s="8"/>
      <c r="B272" s="8"/>
      <c r="C272" s="8"/>
      <c r="D272" s="8"/>
      <c r="E272" s="8"/>
      <c r="F272" s="8"/>
      <c r="G272" s="8"/>
      <c r="H272" s="8"/>
    </row>
    <row r="273" spans="1:8" x14ac:dyDescent="0.25">
      <c r="A273" s="8"/>
      <c r="B273" s="8"/>
      <c r="C273" s="8"/>
      <c r="D273" s="8"/>
      <c r="E273" s="8"/>
      <c r="F273" s="8"/>
      <c r="G273" s="8"/>
      <c r="H273" s="8"/>
    </row>
    <row r="274" spans="1:8" x14ac:dyDescent="0.25">
      <c r="A274" s="8"/>
      <c r="B274" s="8"/>
      <c r="C274" s="8"/>
      <c r="D274" s="8"/>
      <c r="E274" s="8"/>
      <c r="F274" s="8"/>
      <c r="G274" s="8"/>
      <c r="H274" s="8"/>
    </row>
    <row r="275" spans="1:8" x14ac:dyDescent="0.25">
      <c r="A275" s="8"/>
      <c r="B275" s="8"/>
      <c r="C275" s="8"/>
      <c r="D275" s="8"/>
      <c r="E275" s="8"/>
      <c r="F275" s="8"/>
      <c r="G275" s="8"/>
      <c r="H275" s="8"/>
    </row>
    <row r="276" spans="1:8" x14ac:dyDescent="0.25">
      <c r="A276" s="8"/>
      <c r="B276" s="8"/>
      <c r="C276" s="8"/>
      <c r="D276" s="8"/>
      <c r="E276" s="8"/>
      <c r="F276" s="8"/>
      <c r="G276" s="8"/>
      <c r="H276" s="8"/>
    </row>
    <row r="277" spans="1:8" x14ac:dyDescent="0.25">
      <c r="A277" s="8"/>
      <c r="B277" s="8"/>
      <c r="C277" s="8"/>
      <c r="D277" s="8"/>
      <c r="E277" s="8"/>
      <c r="F277" s="8"/>
      <c r="G277" s="8"/>
      <c r="H277" s="8"/>
    </row>
    <row r="278" spans="1:8" x14ac:dyDescent="0.25">
      <c r="A278" s="8"/>
      <c r="B278" s="8"/>
      <c r="C278" s="8"/>
      <c r="D278" s="8"/>
      <c r="E278" s="8"/>
      <c r="F278" s="8"/>
      <c r="G278" s="8"/>
      <c r="H278" s="8"/>
    </row>
    <row r="279" spans="1:8" x14ac:dyDescent="0.25">
      <c r="A279" s="8"/>
      <c r="B279" s="8"/>
      <c r="C279" s="8"/>
      <c r="D279" s="8"/>
      <c r="E279" s="8"/>
      <c r="F279" s="8"/>
      <c r="G279" s="8"/>
      <c r="H279" s="8"/>
    </row>
    <row r="280" spans="1:8" x14ac:dyDescent="0.25">
      <c r="A280" s="8"/>
      <c r="B280" s="8"/>
      <c r="C280" s="8"/>
      <c r="D280" s="8"/>
      <c r="E280" s="8"/>
      <c r="F280" s="8"/>
      <c r="G280" s="8"/>
      <c r="H280" s="8"/>
    </row>
    <row r="281" spans="1:8" x14ac:dyDescent="0.25">
      <c r="A281" s="8"/>
      <c r="B281" s="8"/>
      <c r="C281" s="8"/>
      <c r="D281" s="8"/>
      <c r="E281" s="8"/>
      <c r="F281" s="8"/>
      <c r="G281" s="8"/>
      <c r="H281" s="8"/>
    </row>
    <row r="282" spans="1:8" x14ac:dyDescent="0.25">
      <c r="A282" s="8"/>
      <c r="B282" s="8"/>
      <c r="C282" s="8"/>
      <c r="D282" s="8"/>
      <c r="E282" s="8"/>
      <c r="F282" s="8"/>
      <c r="G282" s="8"/>
      <c r="H282" s="8"/>
    </row>
    <row r="283" spans="1:8" x14ac:dyDescent="0.25">
      <c r="A283" s="8"/>
      <c r="B283" s="8"/>
      <c r="C283" s="8"/>
      <c r="D283" s="8"/>
      <c r="E283" s="8"/>
      <c r="F283" s="8"/>
      <c r="G283" s="8"/>
      <c r="H283" s="8"/>
    </row>
    <row r="284" spans="1:8" x14ac:dyDescent="0.25">
      <c r="A284" s="8"/>
      <c r="B284" s="8"/>
      <c r="C284" s="8"/>
      <c r="D284" s="8"/>
      <c r="E284" s="8"/>
      <c r="F284" s="8"/>
      <c r="G284" s="8"/>
      <c r="H284" s="8"/>
    </row>
    <row r="285" spans="1:8" x14ac:dyDescent="0.25">
      <c r="A285" s="8"/>
      <c r="B285" s="8"/>
      <c r="C285" s="8"/>
      <c r="D285" s="8"/>
      <c r="E285" s="8"/>
      <c r="F285" s="8"/>
      <c r="G285" s="8"/>
      <c r="H285" s="8"/>
    </row>
    <row r="286" spans="1:8" x14ac:dyDescent="0.25">
      <c r="A286" s="8"/>
      <c r="B286" s="8"/>
      <c r="C286" s="8"/>
      <c r="D286" s="8"/>
      <c r="E286" s="8"/>
      <c r="F286" s="8"/>
      <c r="G286" s="8"/>
      <c r="H286" s="8"/>
    </row>
    <row r="287" spans="1:8" x14ac:dyDescent="0.25">
      <c r="A287" s="8"/>
      <c r="B287" s="8"/>
      <c r="C287" s="8"/>
      <c r="D287" s="8"/>
      <c r="E287" s="8"/>
      <c r="F287" s="8"/>
      <c r="G287" s="8"/>
      <c r="H287" s="8"/>
    </row>
    <row r="288" spans="1:8" x14ac:dyDescent="0.25">
      <c r="A288" s="8"/>
      <c r="B288" s="8"/>
      <c r="C288" s="8"/>
      <c r="D288" s="8"/>
      <c r="E288" s="8"/>
      <c r="F288" s="8"/>
      <c r="G288" s="8"/>
      <c r="H288" s="8"/>
    </row>
    <row r="289" spans="1:8" x14ac:dyDescent="0.25">
      <c r="A289" s="8"/>
      <c r="B289" s="8"/>
      <c r="C289" s="8"/>
      <c r="D289" s="8"/>
      <c r="E289" s="8"/>
      <c r="F289" s="8"/>
      <c r="G289" s="8"/>
      <c r="H289" s="8"/>
    </row>
    <row r="290" spans="1:8" x14ac:dyDescent="0.25">
      <c r="A290" s="8"/>
      <c r="B290" s="8"/>
      <c r="C290" s="8"/>
      <c r="D290" s="8"/>
      <c r="E290" s="8"/>
      <c r="F290" s="8"/>
      <c r="G290" s="8"/>
      <c r="H290" s="8"/>
    </row>
    <row r="291" spans="1:8" x14ac:dyDescent="0.25">
      <c r="A291" s="8"/>
      <c r="B291" s="8"/>
      <c r="C291" s="8"/>
      <c r="D291" s="8"/>
      <c r="E291" s="8"/>
      <c r="F291" s="8"/>
      <c r="G291" s="8"/>
      <c r="H291" s="8"/>
    </row>
  </sheetData>
  <mergeCells count="51">
    <mergeCell ref="R12:V15"/>
    <mergeCell ref="A4:A7"/>
    <mergeCell ref="B5:D5"/>
    <mergeCell ref="H5:J5"/>
    <mergeCell ref="R7:V9"/>
    <mergeCell ref="A58:I58"/>
    <mergeCell ref="A30:I30"/>
    <mergeCell ref="A60:I60"/>
    <mergeCell ref="H32:M32"/>
    <mergeCell ref="H50:L50"/>
    <mergeCell ref="A1:N1"/>
    <mergeCell ref="E5:G5"/>
    <mergeCell ref="N4:P4"/>
    <mergeCell ref="B4:M4"/>
    <mergeCell ref="D86:E86"/>
    <mergeCell ref="A86:C86"/>
    <mergeCell ref="K70:M70"/>
    <mergeCell ref="A70:E70"/>
    <mergeCell ref="K5:M5"/>
    <mergeCell ref="I72:J72"/>
    <mergeCell ref="A67:E67"/>
    <mergeCell ref="I64:J64"/>
    <mergeCell ref="A72:H72"/>
    <mergeCell ref="A32:F32"/>
    <mergeCell ref="A56:E56"/>
    <mergeCell ref="A66:E66"/>
    <mergeCell ref="B79:C79"/>
    <mergeCell ref="K69:M69"/>
    <mergeCell ref="K68:M68"/>
    <mergeCell ref="A62:I62"/>
    <mergeCell ref="A64:H64"/>
    <mergeCell ref="A68:E68"/>
    <mergeCell ref="A69:E69"/>
    <mergeCell ref="A75:J75"/>
    <mergeCell ref="B78:C78"/>
    <mergeCell ref="B85:C85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B80:C80"/>
    <mergeCell ref="B81:C81"/>
    <mergeCell ref="B82:C82"/>
    <mergeCell ref="B83:C83"/>
    <mergeCell ref="B84:C84"/>
    <mergeCell ref="B77:C77"/>
  </mergeCells>
  <pageMargins left="0.25" right="0.25" top="0.75" bottom="0.75" header="0.3" footer="0.3"/>
  <pageSetup paperSize="9" scale="90" orientation="landscape" horizontalDpi="4294967294" verticalDpi="4294967294" r:id="rId1"/>
  <rowBreaks count="2" manualBreakCount="2">
    <brk id="28" max="13" man="1"/>
    <brk id="57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AW150"/>
  <sheetViews>
    <sheetView zoomScale="130" zoomScaleNormal="130" zoomScaleSheetLayoutView="100" workbookViewId="0">
      <selection sqref="A1:E2"/>
    </sheetView>
  </sheetViews>
  <sheetFormatPr defaultRowHeight="12.75" x14ac:dyDescent="0.2"/>
  <cols>
    <col min="1" max="1" width="26.7109375" bestFit="1" customWidth="1"/>
    <col min="2" max="2" width="11.85546875" customWidth="1"/>
    <col min="3" max="3" width="14" customWidth="1"/>
    <col min="4" max="4" width="13.42578125" customWidth="1"/>
    <col min="5" max="5" width="17.5703125" style="54" customWidth="1"/>
    <col min="6" max="49" width="9.140625" style="54"/>
  </cols>
  <sheetData>
    <row r="1" spans="1:5" ht="12.75" customHeight="1" x14ac:dyDescent="0.2">
      <c r="A1" s="262" t="s">
        <v>203</v>
      </c>
      <c r="B1" s="262"/>
      <c r="C1" s="262"/>
      <c r="D1" s="262"/>
      <c r="E1" s="262"/>
    </row>
    <row r="2" spans="1:5" ht="38.25" customHeight="1" x14ac:dyDescent="0.2">
      <c r="A2" s="262"/>
      <c r="B2" s="262"/>
      <c r="C2" s="262"/>
      <c r="D2" s="262"/>
      <c r="E2" s="262"/>
    </row>
    <row r="3" spans="1:5" ht="18.75" x14ac:dyDescent="0.2">
      <c r="A3" s="260" t="s">
        <v>19</v>
      </c>
      <c r="B3" s="102" t="s">
        <v>14</v>
      </c>
      <c r="C3" s="102" t="s">
        <v>18</v>
      </c>
      <c r="D3" s="102" t="s">
        <v>18</v>
      </c>
      <c r="E3" s="261" t="s">
        <v>185</v>
      </c>
    </row>
    <row r="4" spans="1:5" ht="18.75" x14ac:dyDescent="0.2">
      <c r="A4" s="260"/>
      <c r="B4" s="102" t="s">
        <v>21</v>
      </c>
      <c r="C4" s="103" t="s">
        <v>25</v>
      </c>
      <c r="D4" s="102" t="s">
        <v>20</v>
      </c>
      <c r="E4" s="261"/>
    </row>
    <row r="5" spans="1:5" ht="15.75" x14ac:dyDescent="0.25">
      <c r="A5" s="24" t="s">
        <v>32</v>
      </c>
      <c r="B5" s="46">
        <f>'Custo de Produção'!D28</f>
        <v>0</v>
      </c>
      <c r="C5" s="47" t="e">
        <f>(B5*100)/$B$16</f>
        <v>#DIV/0!</v>
      </c>
      <c r="D5" s="47" t="e">
        <f t="shared" ref="D5:D15" si="0">(B5*100)/$B$22</f>
        <v>#DIV/0!</v>
      </c>
      <c r="E5" s="106" t="e">
        <f>B5/'Custo de Produção'!$J$69</f>
        <v>#DIV/0!</v>
      </c>
    </row>
    <row r="6" spans="1:5" ht="15.75" x14ac:dyDescent="0.25">
      <c r="A6" s="24" t="s">
        <v>191</v>
      </c>
      <c r="B6" s="46">
        <f>'Custo de Produção'!G28</f>
        <v>0</v>
      </c>
      <c r="C6" s="47" t="e">
        <f>(B6*100)/$B$16</f>
        <v>#DIV/0!</v>
      </c>
      <c r="D6" s="47" t="e">
        <f t="shared" si="0"/>
        <v>#DIV/0!</v>
      </c>
      <c r="E6" s="106" t="e">
        <f>B6/'Custo de Produção'!$J$69</f>
        <v>#DIV/0!</v>
      </c>
    </row>
    <row r="7" spans="1:5" ht="15.75" x14ac:dyDescent="0.25">
      <c r="A7" s="24" t="s">
        <v>53</v>
      </c>
      <c r="B7" s="46">
        <f>'Custo de Produção'!J28</f>
        <v>0</v>
      </c>
      <c r="C7" s="47" t="e">
        <f t="shared" ref="C7:C15" si="1">(B7*100)/$B$16</f>
        <v>#DIV/0!</v>
      </c>
      <c r="D7" s="47" t="e">
        <f t="shared" si="0"/>
        <v>#DIV/0!</v>
      </c>
      <c r="E7" s="106" t="e">
        <f>B7/'Custo de Produção'!$J$69</f>
        <v>#DIV/0!</v>
      </c>
    </row>
    <row r="8" spans="1:5" ht="15.75" x14ac:dyDescent="0.25">
      <c r="A8" s="24" t="s">
        <v>52</v>
      </c>
      <c r="B8" s="46">
        <f>'Custo de Produção'!M28</f>
        <v>0</v>
      </c>
      <c r="C8" s="47" t="e">
        <f t="shared" si="1"/>
        <v>#DIV/0!</v>
      </c>
      <c r="D8" s="47" t="e">
        <f t="shared" si="0"/>
        <v>#DIV/0!</v>
      </c>
      <c r="E8" s="106" t="e">
        <f>B8/'Custo de Produção'!$J$69</f>
        <v>#DIV/0!</v>
      </c>
    </row>
    <row r="9" spans="1:5" ht="15.75" x14ac:dyDescent="0.25">
      <c r="A9" s="24" t="s">
        <v>30</v>
      </c>
      <c r="B9" s="169" t="e">
        <f>'Custo de Produção'!J60</f>
        <v>#DIV/0!</v>
      </c>
      <c r="C9" s="47" t="e">
        <f t="shared" si="1"/>
        <v>#DIV/0!</v>
      </c>
      <c r="D9" s="47" t="e">
        <f t="shared" si="0"/>
        <v>#DIV/0!</v>
      </c>
      <c r="E9" s="106" t="e">
        <f>B9/'Custo de Produção'!$J$69</f>
        <v>#DIV/0!</v>
      </c>
    </row>
    <row r="10" spans="1:5" ht="15.75" x14ac:dyDescent="0.25">
      <c r="A10" s="24" t="s">
        <v>54</v>
      </c>
      <c r="B10" s="46" t="e">
        <f>'Custo de Produção'!J30</f>
        <v>#DIV/0!</v>
      </c>
      <c r="C10" s="47" t="e">
        <f t="shared" si="1"/>
        <v>#DIV/0!</v>
      </c>
      <c r="D10" s="47" t="e">
        <f t="shared" si="0"/>
        <v>#DIV/0!</v>
      </c>
      <c r="E10" s="106" t="e">
        <f>B10/'Custo de Produção'!$J$69</f>
        <v>#DIV/0!</v>
      </c>
    </row>
    <row r="11" spans="1:5" ht="15.75" x14ac:dyDescent="0.25">
      <c r="A11" s="24" t="s">
        <v>37</v>
      </c>
      <c r="B11" s="46">
        <f>'Custo de Produção'!P28</f>
        <v>0</v>
      </c>
      <c r="C11" s="47" t="e">
        <f t="shared" si="1"/>
        <v>#DIV/0!</v>
      </c>
      <c r="D11" s="47" t="e">
        <f t="shared" si="0"/>
        <v>#DIV/0!</v>
      </c>
      <c r="E11" s="106" t="e">
        <f>B11/'Custo de Produção'!$J$69</f>
        <v>#DIV/0!</v>
      </c>
    </row>
    <row r="12" spans="1:5" ht="15.75" x14ac:dyDescent="0.25">
      <c r="A12" s="24" t="s">
        <v>51</v>
      </c>
      <c r="B12" s="46">
        <f>'Custo de Produção'!Q28</f>
        <v>0</v>
      </c>
      <c r="C12" s="47" t="e">
        <f t="shared" si="1"/>
        <v>#DIV/0!</v>
      </c>
      <c r="D12" s="47" t="e">
        <f t="shared" si="0"/>
        <v>#DIV/0!</v>
      </c>
      <c r="E12" s="106" t="e">
        <f>B12/'Custo de Produção'!$J$69</f>
        <v>#DIV/0!</v>
      </c>
    </row>
    <row r="13" spans="1:5" ht="15.75" x14ac:dyDescent="0.25">
      <c r="A13" s="24" t="s">
        <v>43</v>
      </c>
      <c r="B13" s="46">
        <f>'Custo de Produção'!F56</f>
        <v>0</v>
      </c>
      <c r="C13" s="47" t="e">
        <f t="shared" si="1"/>
        <v>#DIV/0!</v>
      </c>
      <c r="D13" s="47" t="e">
        <f t="shared" si="0"/>
        <v>#DIV/0!</v>
      </c>
      <c r="E13" s="106" t="e">
        <f>B13/'Custo de Produção'!$J$69</f>
        <v>#DIV/0!</v>
      </c>
    </row>
    <row r="14" spans="1:5" ht="15.75" x14ac:dyDescent="0.25">
      <c r="A14" s="24" t="s">
        <v>44</v>
      </c>
      <c r="B14" s="46">
        <f>'Custo de Produção'!M50</f>
        <v>0</v>
      </c>
      <c r="C14" s="47" t="e">
        <f t="shared" si="1"/>
        <v>#DIV/0!</v>
      </c>
      <c r="D14" s="47" t="e">
        <f t="shared" si="0"/>
        <v>#DIV/0!</v>
      </c>
      <c r="E14" s="106" t="e">
        <f>B14/'Custo de Produção'!$J$69</f>
        <v>#DIV/0!</v>
      </c>
    </row>
    <row r="15" spans="1:5" ht="15.75" x14ac:dyDescent="0.25">
      <c r="A15" s="24" t="s">
        <v>22</v>
      </c>
      <c r="B15" s="46" t="e">
        <f>'Custo de Produção'!J62</f>
        <v>#DIV/0!</v>
      </c>
      <c r="C15" s="47" t="e">
        <f t="shared" si="1"/>
        <v>#DIV/0!</v>
      </c>
      <c r="D15" s="47" t="e">
        <f t="shared" si="0"/>
        <v>#DIV/0!</v>
      </c>
      <c r="E15" s="106" t="e">
        <f>B15/'Custo de Produção'!$J$69</f>
        <v>#DIV/0!</v>
      </c>
    </row>
    <row r="16" spans="1:5" ht="31.5" x14ac:dyDescent="0.25">
      <c r="A16" s="104" t="s">
        <v>186</v>
      </c>
      <c r="B16" s="97" t="e">
        <f>SUM(B5:B15)</f>
        <v>#DIV/0!</v>
      </c>
      <c r="C16" s="98" t="e">
        <f>SUM(C5:C15)</f>
        <v>#DIV/0!</v>
      </c>
      <c r="D16" s="108"/>
      <c r="E16" s="107" t="e">
        <f>SUM(E5:E15)</f>
        <v>#DIV/0!</v>
      </c>
    </row>
    <row r="17" spans="1:5" ht="15.75" x14ac:dyDescent="0.25">
      <c r="A17" s="24" t="s">
        <v>50</v>
      </c>
      <c r="B17" s="46">
        <f>'Custo de Produção'!F66</f>
        <v>0</v>
      </c>
      <c r="C17" s="24"/>
      <c r="D17" s="47" t="e">
        <f>(B17*100)/$B$22</f>
        <v>#DIV/0!</v>
      </c>
      <c r="E17" s="106" t="e">
        <f>B17/'Custo de Produção'!$J$69</f>
        <v>#DIV/0!</v>
      </c>
    </row>
    <row r="18" spans="1:5" ht="15.75" x14ac:dyDescent="0.25">
      <c r="A18" s="24" t="s">
        <v>49</v>
      </c>
      <c r="B18" s="46">
        <f>'Custo de Produção'!F67</f>
        <v>555.55555555555554</v>
      </c>
      <c r="C18" s="24"/>
      <c r="D18" s="47" t="e">
        <f>(B18*100)/$B$22</f>
        <v>#DIV/0!</v>
      </c>
      <c r="E18" s="106" t="e">
        <f>B18/'Custo de Produção'!$J$69</f>
        <v>#DIV/0!</v>
      </c>
    </row>
    <row r="19" spans="1:5" ht="15.75" x14ac:dyDescent="0.25">
      <c r="A19" s="2" t="s">
        <v>38</v>
      </c>
      <c r="B19" s="46" t="e">
        <f>'Custo de Produção'!F70</f>
        <v>#DIV/0!</v>
      </c>
      <c r="C19" s="24"/>
      <c r="D19" s="47" t="e">
        <f>(B19*100)/$B$22</f>
        <v>#DIV/0!</v>
      </c>
      <c r="E19" s="106" t="e">
        <f>B19/'Custo de Produção'!$J$69</f>
        <v>#DIV/0!</v>
      </c>
    </row>
    <row r="20" spans="1:5" ht="15.75" x14ac:dyDescent="0.25">
      <c r="A20" s="2" t="s">
        <v>24</v>
      </c>
      <c r="B20" s="46" t="e">
        <f>'Custo de Produção'!F68</f>
        <v>#DIV/0!</v>
      </c>
      <c r="C20" s="24"/>
      <c r="D20" s="47" t="e">
        <f>(B20*100)/$B$22</f>
        <v>#DIV/0!</v>
      </c>
      <c r="E20" s="106" t="e">
        <f>B20/'Custo de Produção'!$J$69</f>
        <v>#DIV/0!</v>
      </c>
    </row>
    <row r="21" spans="1:5" ht="15.75" x14ac:dyDescent="0.25">
      <c r="A21" s="2" t="s">
        <v>23</v>
      </c>
      <c r="B21" s="46">
        <f>'Custo de Produção'!F69</f>
        <v>0</v>
      </c>
      <c r="C21" s="24"/>
      <c r="D21" s="47" t="e">
        <f>(B21*100)/$B$22</f>
        <v>#DIV/0!</v>
      </c>
      <c r="E21" s="106" t="e">
        <f>B21/'Custo de Produção'!$J$69</f>
        <v>#DIV/0!</v>
      </c>
    </row>
    <row r="22" spans="1:5" ht="31.5" x14ac:dyDescent="0.25">
      <c r="A22" s="105" t="s">
        <v>187</v>
      </c>
      <c r="B22" s="100" t="e">
        <f>SUM(B16:B21)</f>
        <v>#DIV/0!</v>
      </c>
      <c r="C22" s="99"/>
      <c r="D22" s="101" t="e">
        <f>SUM(D5:D21)</f>
        <v>#DIV/0!</v>
      </c>
      <c r="E22" s="107" t="e">
        <f>SUM(E17:E21)+E16</f>
        <v>#DIV/0!</v>
      </c>
    </row>
    <row r="23" spans="1:5" s="54" customFormat="1" x14ac:dyDescent="0.2"/>
    <row r="24" spans="1:5" s="54" customFormat="1" ht="14.25" x14ac:dyDescent="0.2">
      <c r="A24" s="160" t="s">
        <v>204</v>
      </c>
      <c r="B24" s="160"/>
      <c r="C24" s="160"/>
      <c r="D24" s="160"/>
      <c r="E24" s="160"/>
    </row>
    <row r="25" spans="1:5" s="54" customFormat="1" x14ac:dyDescent="0.2"/>
    <row r="26" spans="1:5" s="54" customFormat="1" x14ac:dyDescent="0.2"/>
    <row r="27" spans="1:5" s="54" customFormat="1" x14ac:dyDescent="0.2"/>
    <row r="28" spans="1:5" s="54" customFormat="1" x14ac:dyDescent="0.2"/>
    <row r="29" spans="1:5" s="54" customFormat="1" x14ac:dyDescent="0.2"/>
    <row r="30" spans="1:5" s="54" customFormat="1" x14ac:dyDescent="0.2"/>
    <row r="31" spans="1:5" s="54" customFormat="1" x14ac:dyDescent="0.2"/>
    <row r="32" spans="1:5" s="54" customFormat="1" x14ac:dyDescent="0.2"/>
    <row r="33" s="54" customFormat="1" x14ac:dyDescent="0.2"/>
    <row r="34" s="54" customFormat="1" x14ac:dyDescent="0.2"/>
    <row r="35" s="54" customFormat="1" x14ac:dyDescent="0.2"/>
    <row r="36" s="54" customFormat="1" x14ac:dyDescent="0.2"/>
    <row r="37" s="54" customFormat="1" x14ac:dyDescent="0.2"/>
    <row r="38" s="54" customFormat="1" x14ac:dyDescent="0.2"/>
    <row r="39" s="54" customFormat="1" x14ac:dyDescent="0.2"/>
    <row r="40" s="54" customFormat="1" x14ac:dyDescent="0.2"/>
    <row r="41" s="54" customFormat="1" x14ac:dyDescent="0.2"/>
    <row r="42" s="54" customFormat="1" x14ac:dyDescent="0.2"/>
    <row r="43" s="54" customFormat="1" x14ac:dyDescent="0.2"/>
    <row r="44" s="54" customFormat="1" x14ac:dyDescent="0.2"/>
    <row r="45" s="54" customFormat="1" x14ac:dyDescent="0.2"/>
    <row r="46" s="54" customFormat="1" x14ac:dyDescent="0.2"/>
    <row r="47" s="54" customFormat="1" x14ac:dyDescent="0.2"/>
    <row r="48" s="54" customFormat="1" x14ac:dyDescent="0.2"/>
    <row r="49" s="54" customFormat="1" x14ac:dyDescent="0.2"/>
    <row r="50" s="54" customFormat="1" x14ac:dyDescent="0.2"/>
    <row r="51" s="54" customFormat="1" x14ac:dyDescent="0.2"/>
    <row r="52" s="54" customFormat="1" x14ac:dyDescent="0.2"/>
    <row r="53" s="54" customFormat="1" x14ac:dyDescent="0.2"/>
    <row r="54" s="54" customFormat="1" x14ac:dyDescent="0.2"/>
    <row r="55" s="54" customFormat="1" x14ac:dyDescent="0.2"/>
    <row r="56" s="54" customFormat="1" x14ac:dyDescent="0.2"/>
    <row r="57" s="54" customFormat="1" x14ac:dyDescent="0.2"/>
    <row r="58" s="54" customFormat="1" x14ac:dyDescent="0.2"/>
    <row r="59" s="54" customFormat="1" x14ac:dyDescent="0.2"/>
    <row r="60" s="54" customFormat="1" x14ac:dyDescent="0.2"/>
    <row r="61" s="54" customFormat="1" x14ac:dyDescent="0.2"/>
    <row r="62" s="54" customFormat="1" x14ac:dyDescent="0.2"/>
    <row r="63" s="54" customFormat="1" x14ac:dyDescent="0.2"/>
    <row r="64" s="54" customFormat="1" x14ac:dyDescent="0.2"/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  <row r="75" s="54" customFormat="1" x14ac:dyDescent="0.2"/>
    <row r="76" s="54" customFormat="1" x14ac:dyDescent="0.2"/>
    <row r="77" s="54" customFormat="1" x14ac:dyDescent="0.2"/>
    <row r="78" s="54" customFormat="1" x14ac:dyDescent="0.2"/>
    <row r="79" s="54" customFormat="1" x14ac:dyDescent="0.2"/>
    <row r="80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</sheetData>
  <mergeCells count="3">
    <mergeCell ref="A3:A4"/>
    <mergeCell ref="E3:E4"/>
    <mergeCell ref="A1:E2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AN150"/>
  <sheetViews>
    <sheetView zoomScale="150" zoomScaleNormal="150" zoomScaleSheetLayoutView="100" workbookViewId="0">
      <selection sqref="A1:C1"/>
    </sheetView>
  </sheetViews>
  <sheetFormatPr defaultRowHeight="15.75" x14ac:dyDescent="0.25"/>
  <cols>
    <col min="1" max="1" width="31.140625" style="1" bestFit="1" customWidth="1"/>
    <col min="2" max="2" width="7.140625" style="1" customWidth="1"/>
    <col min="3" max="3" width="14.5703125" style="1" customWidth="1"/>
    <col min="4" max="40" width="9.140625" style="55"/>
    <col min="41" max="16384" width="9.140625" style="1"/>
  </cols>
  <sheetData>
    <row r="1" spans="1:40" ht="34.5" customHeight="1" x14ac:dyDescent="0.25">
      <c r="A1" s="263" t="s">
        <v>87</v>
      </c>
      <c r="B1" s="263"/>
      <c r="C1" s="263"/>
    </row>
    <row r="2" spans="1:40" s="55" customFormat="1" x14ac:dyDescent="0.25">
      <c r="A2" s="124"/>
      <c r="B2" s="124"/>
      <c r="C2" s="124"/>
    </row>
    <row r="3" spans="1:40" x14ac:dyDescent="0.25">
      <c r="A3" s="117" t="s">
        <v>17</v>
      </c>
      <c r="B3" s="117" t="s">
        <v>158</v>
      </c>
      <c r="C3" s="117" t="s">
        <v>14</v>
      </c>
    </row>
    <row r="4" spans="1:40" s="121" customFormat="1" ht="18" customHeight="1" x14ac:dyDescent="0.25">
      <c r="A4" s="118" t="s">
        <v>84</v>
      </c>
      <c r="B4" s="118" t="s">
        <v>177</v>
      </c>
      <c r="C4" s="119">
        <f>'Custo de Produção'!J68*'Custo de Produção'!J69</f>
        <v>0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s="121" customFormat="1" ht="18" customHeight="1" x14ac:dyDescent="0.25">
      <c r="A5" s="118" t="s">
        <v>85</v>
      </c>
      <c r="B5" s="118" t="s">
        <v>80</v>
      </c>
      <c r="C5" s="119" t="e">
        <f>(('Indicadores de rentabilidade'!C4-Resumo!B16)/Resumo!B16)*100</f>
        <v>#DIV/0!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</row>
    <row r="6" spans="1:40" s="121" customFormat="1" ht="18" customHeight="1" x14ac:dyDescent="0.25">
      <c r="A6" s="118" t="s">
        <v>33</v>
      </c>
      <c r="B6" s="118" t="s">
        <v>80</v>
      </c>
      <c r="C6" s="119" t="e">
        <f>((C4-Resumo!B22)/Resumo!B22)*100</f>
        <v>#DIV/0!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</row>
    <row r="7" spans="1:40" s="121" customFormat="1" ht="18" customHeight="1" x14ac:dyDescent="0.25">
      <c r="A7" s="118" t="s">
        <v>159</v>
      </c>
      <c r="B7" s="118" t="s">
        <v>2</v>
      </c>
      <c r="C7" s="119" t="e">
        <f>C5/'Custo de Produção'!J68</f>
        <v>#DIV/0!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</row>
    <row r="8" spans="1:40" s="121" customFormat="1" ht="18" customHeight="1" x14ac:dyDescent="0.25">
      <c r="A8" s="118" t="s">
        <v>160</v>
      </c>
      <c r="B8" s="118" t="s">
        <v>2</v>
      </c>
      <c r="C8" s="119" t="e">
        <f>Resumo!B22/'Custo de Produção'!J68</f>
        <v>#DIV/0!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</row>
    <row r="9" spans="1:40" s="121" customFormat="1" ht="18" customHeight="1" x14ac:dyDescent="0.25">
      <c r="A9" s="118" t="s">
        <v>86</v>
      </c>
      <c r="B9" s="118" t="s">
        <v>21</v>
      </c>
      <c r="C9" s="119" t="e">
        <f>C4-C6</f>
        <v>#DIV/0!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</row>
    <row r="10" spans="1:40" s="121" customFormat="1" ht="18" customHeight="1" x14ac:dyDescent="0.25">
      <c r="A10" s="122" t="s">
        <v>34</v>
      </c>
      <c r="B10" s="122" t="s">
        <v>80</v>
      </c>
      <c r="C10" s="123" t="e">
        <f>(C4/C9)*100</f>
        <v>#DIV/0!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</row>
    <row r="11" spans="1:40" s="55" customFormat="1" x14ac:dyDescent="0.25"/>
    <row r="12" spans="1:40" s="55" customFormat="1" x14ac:dyDescent="0.25"/>
    <row r="13" spans="1:40" s="55" customFormat="1" x14ac:dyDescent="0.25"/>
    <row r="14" spans="1:40" s="55" customFormat="1" x14ac:dyDescent="0.25"/>
    <row r="15" spans="1:40" s="55" customFormat="1" x14ac:dyDescent="0.25"/>
    <row r="16" spans="1:40" s="55" customFormat="1" x14ac:dyDescent="0.25"/>
    <row r="17" s="55" customFormat="1" x14ac:dyDescent="0.25"/>
    <row r="18" s="55" customFormat="1" x14ac:dyDescent="0.25"/>
    <row r="19" s="55" customFormat="1" x14ac:dyDescent="0.25"/>
    <row r="20" s="55" customFormat="1" x14ac:dyDescent="0.25"/>
    <row r="21" s="55" customFormat="1" x14ac:dyDescent="0.25"/>
    <row r="22" s="55" customFormat="1" x14ac:dyDescent="0.25"/>
    <row r="23" s="55" customFormat="1" x14ac:dyDescent="0.25"/>
    <row r="24" s="55" customFormat="1" x14ac:dyDescent="0.25"/>
    <row r="25" s="55" customFormat="1" x14ac:dyDescent="0.25"/>
    <row r="26" s="55" customFormat="1" x14ac:dyDescent="0.25"/>
    <row r="27" s="55" customFormat="1" x14ac:dyDescent="0.25"/>
    <row r="28" s="55" customFormat="1" x14ac:dyDescent="0.25"/>
    <row r="29" s="55" customFormat="1" x14ac:dyDescent="0.25"/>
    <row r="30" s="55" customFormat="1" x14ac:dyDescent="0.25"/>
    <row r="31" s="55" customFormat="1" x14ac:dyDescent="0.25"/>
    <row r="32" s="55" customFormat="1" x14ac:dyDescent="0.25"/>
    <row r="33" s="55" customFormat="1" x14ac:dyDescent="0.25"/>
    <row r="34" s="55" customFormat="1" x14ac:dyDescent="0.25"/>
    <row r="35" s="55" customFormat="1" x14ac:dyDescent="0.25"/>
    <row r="36" s="55" customFormat="1" x14ac:dyDescent="0.25"/>
    <row r="37" s="55" customFormat="1" x14ac:dyDescent="0.25"/>
    <row r="38" s="55" customFormat="1" x14ac:dyDescent="0.25"/>
    <row r="39" s="55" customFormat="1" x14ac:dyDescent="0.25"/>
    <row r="40" s="55" customFormat="1" x14ac:dyDescent="0.25"/>
    <row r="41" s="55" customFormat="1" x14ac:dyDescent="0.25"/>
    <row r="42" s="55" customFormat="1" x14ac:dyDescent="0.25"/>
    <row r="43" s="55" customFormat="1" x14ac:dyDescent="0.25"/>
    <row r="44" s="55" customFormat="1" x14ac:dyDescent="0.25"/>
    <row r="45" s="55" customFormat="1" x14ac:dyDescent="0.25"/>
    <row r="46" s="55" customFormat="1" x14ac:dyDescent="0.25"/>
    <row r="47" s="55" customFormat="1" x14ac:dyDescent="0.25"/>
    <row r="48" s="55" customFormat="1" x14ac:dyDescent="0.25"/>
    <row r="49" s="55" customFormat="1" x14ac:dyDescent="0.25"/>
    <row r="50" s="55" customFormat="1" x14ac:dyDescent="0.25"/>
    <row r="51" s="55" customFormat="1" x14ac:dyDescent="0.25"/>
    <row r="52" s="55" customFormat="1" x14ac:dyDescent="0.25"/>
    <row r="53" s="55" customFormat="1" x14ac:dyDescent="0.25"/>
    <row r="54" s="55" customFormat="1" x14ac:dyDescent="0.25"/>
    <row r="55" s="55" customFormat="1" x14ac:dyDescent="0.25"/>
    <row r="56" s="55" customFormat="1" x14ac:dyDescent="0.25"/>
    <row r="57" s="55" customFormat="1" x14ac:dyDescent="0.25"/>
    <row r="58" s="55" customFormat="1" x14ac:dyDescent="0.25"/>
    <row r="59" s="55" customFormat="1" x14ac:dyDescent="0.25"/>
    <row r="60" s="55" customFormat="1" x14ac:dyDescent="0.25"/>
    <row r="61" s="55" customFormat="1" x14ac:dyDescent="0.25"/>
    <row r="62" s="55" customFormat="1" x14ac:dyDescent="0.25"/>
    <row r="63" s="55" customFormat="1" x14ac:dyDescent="0.25"/>
    <row r="64" s="55" customFormat="1" x14ac:dyDescent="0.25"/>
    <row r="65" s="55" customFormat="1" x14ac:dyDescent="0.25"/>
    <row r="66" s="55" customFormat="1" x14ac:dyDescent="0.25"/>
    <row r="67" s="55" customFormat="1" x14ac:dyDescent="0.25"/>
    <row r="68" s="55" customFormat="1" x14ac:dyDescent="0.25"/>
    <row r="69" s="55" customFormat="1" x14ac:dyDescent="0.25"/>
    <row r="70" s="55" customFormat="1" x14ac:dyDescent="0.25"/>
    <row r="71" s="55" customFormat="1" x14ac:dyDescent="0.25"/>
    <row r="72" s="55" customFormat="1" x14ac:dyDescent="0.25"/>
    <row r="73" s="55" customFormat="1" x14ac:dyDescent="0.25"/>
    <row r="74" s="55" customFormat="1" x14ac:dyDescent="0.25"/>
    <row r="75" s="55" customFormat="1" x14ac:dyDescent="0.25"/>
    <row r="76" s="55" customFormat="1" x14ac:dyDescent="0.25"/>
    <row r="77" s="55" customFormat="1" x14ac:dyDescent="0.25"/>
    <row r="78" s="55" customFormat="1" x14ac:dyDescent="0.25"/>
    <row r="79" s="55" customFormat="1" x14ac:dyDescent="0.25"/>
    <row r="80" s="55" customFormat="1" x14ac:dyDescent="0.25"/>
    <row r="81" s="55" customFormat="1" x14ac:dyDescent="0.25"/>
    <row r="82" s="55" customFormat="1" x14ac:dyDescent="0.25"/>
    <row r="83" s="55" customFormat="1" x14ac:dyDescent="0.25"/>
    <row r="84" s="55" customFormat="1" x14ac:dyDescent="0.25"/>
    <row r="85" s="55" customFormat="1" x14ac:dyDescent="0.25"/>
    <row r="86" s="55" customFormat="1" x14ac:dyDescent="0.25"/>
    <row r="87" s="55" customFormat="1" x14ac:dyDescent="0.25"/>
    <row r="88" s="55" customFormat="1" x14ac:dyDescent="0.25"/>
    <row r="89" s="55" customFormat="1" x14ac:dyDescent="0.25"/>
    <row r="90" s="55" customFormat="1" x14ac:dyDescent="0.25"/>
    <row r="91" s="55" customFormat="1" x14ac:dyDescent="0.25"/>
    <row r="92" s="55" customFormat="1" x14ac:dyDescent="0.25"/>
    <row r="93" s="55" customFormat="1" x14ac:dyDescent="0.25"/>
    <row r="94" s="55" customFormat="1" x14ac:dyDescent="0.25"/>
    <row r="95" s="55" customFormat="1" x14ac:dyDescent="0.25"/>
    <row r="96" s="55" customFormat="1" x14ac:dyDescent="0.25"/>
    <row r="97" s="55" customFormat="1" x14ac:dyDescent="0.25"/>
    <row r="98" s="55" customFormat="1" x14ac:dyDescent="0.25"/>
    <row r="99" s="55" customFormat="1" x14ac:dyDescent="0.25"/>
    <row r="100" s="55" customFormat="1" x14ac:dyDescent="0.25"/>
    <row r="101" s="55" customFormat="1" x14ac:dyDescent="0.25"/>
    <row r="102" s="55" customFormat="1" x14ac:dyDescent="0.25"/>
    <row r="103" s="55" customFormat="1" x14ac:dyDescent="0.25"/>
    <row r="104" s="55" customFormat="1" x14ac:dyDescent="0.25"/>
    <row r="105" s="55" customFormat="1" x14ac:dyDescent="0.25"/>
    <row r="106" s="55" customFormat="1" x14ac:dyDescent="0.25"/>
    <row r="107" s="55" customFormat="1" x14ac:dyDescent="0.25"/>
    <row r="108" s="55" customFormat="1" x14ac:dyDescent="0.25"/>
    <row r="109" s="55" customFormat="1" x14ac:dyDescent="0.25"/>
    <row r="110" s="55" customFormat="1" x14ac:dyDescent="0.25"/>
    <row r="111" s="55" customFormat="1" x14ac:dyDescent="0.25"/>
    <row r="112" s="55" customFormat="1" x14ac:dyDescent="0.25"/>
    <row r="113" s="55" customFormat="1" x14ac:dyDescent="0.25"/>
    <row r="114" s="55" customFormat="1" x14ac:dyDescent="0.25"/>
    <row r="115" s="55" customFormat="1" x14ac:dyDescent="0.25"/>
    <row r="116" s="55" customFormat="1" x14ac:dyDescent="0.25"/>
    <row r="117" s="55" customFormat="1" x14ac:dyDescent="0.25"/>
    <row r="118" s="55" customFormat="1" x14ac:dyDescent="0.25"/>
    <row r="119" s="55" customFormat="1" x14ac:dyDescent="0.25"/>
    <row r="120" s="55" customFormat="1" x14ac:dyDescent="0.25"/>
    <row r="121" s="55" customFormat="1" x14ac:dyDescent="0.25"/>
    <row r="122" s="55" customFormat="1" x14ac:dyDescent="0.25"/>
    <row r="123" s="55" customFormat="1" x14ac:dyDescent="0.25"/>
    <row r="124" s="55" customFormat="1" x14ac:dyDescent="0.25"/>
    <row r="125" s="55" customFormat="1" x14ac:dyDescent="0.25"/>
    <row r="126" s="55" customFormat="1" x14ac:dyDescent="0.25"/>
    <row r="127" s="55" customFormat="1" x14ac:dyDescent="0.25"/>
    <row r="128" s="55" customFormat="1" x14ac:dyDescent="0.25"/>
    <row r="129" s="55" customFormat="1" x14ac:dyDescent="0.25"/>
    <row r="130" s="55" customFormat="1" x14ac:dyDescent="0.25"/>
    <row r="131" s="55" customFormat="1" x14ac:dyDescent="0.25"/>
    <row r="132" s="55" customFormat="1" x14ac:dyDescent="0.25"/>
    <row r="133" s="55" customFormat="1" x14ac:dyDescent="0.25"/>
    <row r="134" s="55" customFormat="1" x14ac:dyDescent="0.25"/>
    <row r="135" s="55" customFormat="1" x14ac:dyDescent="0.25"/>
    <row r="136" s="55" customFormat="1" x14ac:dyDescent="0.25"/>
    <row r="137" s="55" customFormat="1" x14ac:dyDescent="0.25"/>
    <row r="138" s="55" customFormat="1" x14ac:dyDescent="0.25"/>
    <row r="139" s="55" customFormat="1" x14ac:dyDescent="0.25"/>
    <row r="140" s="55" customFormat="1" x14ac:dyDescent="0.25"/>
    <row r="141" s="55" customFormat="1" x14ac:dyDescent="0.25"/>
    <row r="142" s="55" customFormat="1" x14ac:dyDescent="0.25"/>
    <row r="143" s="55" customFormat="1" x14ac:dyDescent="0.25"/>
    <row r="144" s="55" customFormat="1" x14ac:dyDescent="0.25"/>
    <row r="145" s="55" customFormat="1" x14ac:dyDescent="0.25"/>
    <row r="146" s="55" customFormat="1" x14ac:dyDescent="0.25"/>
    <row r="147" s="55" customFormat="1" x14ac:dyDescent="0.25"/>
    <row r="148" s="55" customFormat="1" x14ac:dyDescent="0.25"/>
    <row r="149" s="55" customFormat="1" x14ac:dyDescent="0.25"/>
    <row r="150" s="55" customFormat="1" x14ac:dyDescent="0.25"/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"/>
  <sheetViews>
    <sheetView zoomScale="130" zoomScaleNormal="130" zoomScaleSheetLayoutView="100" workbookViewId="0">
      <selection activeCell="J1" sqref="J1"/>
    </sheetView>
  </sheetViews>
  <sheetFormatPr defaultRowHeight="12.75" x14ac:dyDescent="0.2"/>
  <cols>
    <col min="1" max="16384" width="9.140625" style="54"/>
  </cols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"/>
  <sheetViews>
    <sheetView zoomScale="140" zoomScaleNormal="140" zoomScaleSheetLayoutView="100" workbookViewId="0">
      <selection activeCell="K1" sqref="K1"/>
    </sheetView>
  </sheetViews>
  <sheetFormatPr defaultRowHeight="12.75" x14ac:dyDescent="0.2"/>
  <cols>
    <col min="1" max="16384" width="9.140625" style="54"/>
  </cols>
  <sheetData>
    <row r="1" spans="1:1" x14ac:dyDescent="0.2">
      <c r="A1" s="8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Guia</vt:lpstr>
      <vt:lpstr>Dados Gerais</vt:lpstr>
      <vt:lpstr>Referências</vt:lpstr>
      <vt:lpstr>Custo de Produção</vt:lpstr>
      <vt:lpstr>Resumo</vt:lpstr>
      <vt:lpstr>Indicadores de rentabilidade</vt:lpstr>
      <vt:lpstr>Gráfico COE</vt:lpstr>
      <vt:lpstr>Gráfico COT</vt:lpstr>
      <vt:lpstr>'Custo de Produção'!Area_de_impressao</vt:lpstr>
      <vt:lpstr>'Dados Gerais'!Area_de_impressao</vt:lpstr>
      <vt:lpstr>'Gráfico COE'!Area_de_impressao</vt:lpstr>
      <vt:lpstr>'Gráfico COT'!Area_de_impressao</vt:lpstr>
      <vt:lpstr>Guia!Area_de_impressao</vt:lpstr>
      <vt:lpstr>'Indicadores de rentabilidade'!Area_de_impressao</vt:lpstr>
      <vt:lpstr>Referências!Area_de_impressao</vt:lpstr>
      <vt:lpstr>Resumo!Area_de_impressao</vt:lpstr>
    </vt:vector>
  </TitlesOfParts>
  <Company>iea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Adriana de Souza Vettorazzo</cp:lastModifiedBy>
  <cp:lastPrinted>2018-12-12T19:09:40Z</cp:lastPrinted>
  <dcterms:created xsi:type="dcterms:W3CDTF">2010-03-01T14:10:28Z</dcterms:created>
  <dcterms:modified xsi:type="dcterms:W3CDTF">2019-01-22T19:11:31Z</dcterms:modified>
</cp:coreProperties>
</file>